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pivotTables/pivotTable6.xml" ContentType="application/vnd.openxmlformats-officedocument.spreadsheetml.pivot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pivotCache/pivotCacheRecords3.xml" ContentType="application/vnd.openxmlformats-officedocument.spreadsheetml.pivotCacheRecords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charts/chart8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pivotTables/pivotTable5.xml" ContentType="application/vnd.openxmlformats-officedocument.spreadsheetml.pivotTable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pivotTables/pivotTable3.xml" ContentType="application/vnd.openxmlformats-officedocument.spreadsheetml.pivot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hidePivotFieldList="1" defaultThemeVersion="124226"/>
  <bookViews>
    <workbookView xWindow="120" yWindow="120" windowWidth="12390" windowHeight="9300" tabRatio="794" firstSheet="2" activeTab="4"/>
  </bookViews>
  <sheets>
    <sheet name="readme" sheetId="4" r:id="rId1"/>
    <sheet name="Basin_Boundary" sheetId="30" r:id="rId2"/>
    <sheet name="Basin_Activity" sheetId="32" r:id="rId3"/>
    <sheet name="by_cnty_allpol" sheetId="21" r:id="rId4"/>
    <sheet name="by_src_allpol" sheetId="11" r:id="rId5"/>
    <sheet name="PM2.5-pie" sheetId="60" r:id="rId6"/>
    <sheet name="PM10-pie" sheetId="40" r:id="rId7"/>
    <sheet name="VOC-pie" sheetId="50" r:id="rId8"/>
    <sheet name="NOx-pie" sheetId="51" r:id="rId9"/>
    <sheet name="PM2.5-bar" sheetId="59" r:id="rId10"/>
    <sheet name="PM10-bar" sheetId="55" r:id="rId11"/>
    <sheet name="VOC-bar" sheetId="54" r:id="rId12"/>
    <sheet name="NOx-bar" sheetId="45" r:id="rId13"/>
    <sheet name="PM25_bar_chart_data" sheetId="56" r:id="rId14"/>
    <sheet name="PM10_bar_chart_data" sheetId="53" r:id="rId15"/>
    <sheet name="VOC_bar_chart_data" sheetId="52" r:id="rId16"/>
    <sheet name="NOx_bar_chart_data" sheetId="44" r:id="rId17"/>
    <sheet name="all_src_inventory" sheetId="1" r:id="rId18"/>
    <sheet name="fips_xref" sheetId="3" r:id="rId19"/>
    <sheet name="lookup" sheetId="33" r:id="rId20"/>
  </sheets>
  <definedNames>
    <definedName name="_xlnm._FilterDatabase" localSheetId="17" hidden="1">all_src_inventory!$A$5:$W$187</definedName>
    <definedName name="_xlnm._FilterDatabase" localSheetId="4" hidden="1">by_src_allpol!$A$21:$L$48</definedName>
    <definedName name="_xlnm._FilterDatabase" localSheetId="16" hidden="1">NOx_bar_chart_data!$A$19:$J$46</definedName>
    <definedName name="_xlnm._FilterDatabase" localSheetId="14" hidden="1">PM10_bar_chart_data!$A$19:$J$46</definedName>
    <definedName name="_xlnm._FilterDatabase" localSheetId="15" hidden="1">VOC_bar_chart_data!$A$19:$J$46</definedName>
  </definedNames>
  <calcPr calcId="125725"/>
  <pivotCaches>
    <pivotCache cacheId="0" r:id="rId21"/>
    <pivotCache cacheId="1" r:id="rId22"/>
    <pivotCache cacheId="2" r:id="rId23"/>
  </pivotCaches>
</workbook>
</file>

<file path=xl/calcChain.xml><?xml version="1.0" encoding="utf-8"?>
<calcChain xmlns="http://schemas.openxmlformats.org/spreadsheetml/2006/main">
  <c r="AP21" i="11"/>
  <c r="I45" i="56"/>
  <c r="H45"/>
  <c r="G45"/>
  <c r="F45"/>
  <c r="E45"/>
  <c r="D45"/>
  <c r="C45"/>
  <c r="B45"/>
  <c r="A45" s="1"/>
  <c r="I44"/>
  <c r="H44"/>
  <c r="G44"/>
  <c r="F44"/>
  <c r="E44"/>
  <c r="D44"/>
  <c r="C44"/>
  <c r="B44"/>
  <c r="A44" s="1"/>
  <c r="I43"/>
  <c r="H43"/>
  <c r="G43"/>
  <c r="F43"/>
  <c r="E43"/>
  <c r="D43"/>
  <c r="C43"/>
  <c r="B43"/>
  <c r="A43" s="1"/>
  <c r="I42"/>
  <c r="H42"/>
  <c r="G42"/>
  <c r="F42"/>
  <c r="E42"/>
  <c r="D42"/>
  <c r="C42"/>
  <c r="B42"/>
  <c r="A42" s="1"/>
  <c r="I41"/>
  <c r="H41"/>
  <c r="G41"/>
  <c r="F41"/>
  <c r="E41"/>
  <c r="D41"/>
  <c r="C41"/>
  <c r="B41"/>
  <c r="A41" s="1"/>
  <c r="I40"/>
  <c r="H40"/>
  <c r="G40"/>
  <c r="F40"/>
  <c r="E40"/>
  <c r="D40"/>
  <c r="C40"/>
  <c r="B40"/>
  <c r="A40" s="1"/>
  <c r="I39"/>
  <c r="H39"/>
  <c r="G39"/>
  <c r="F39"/>
  <c r="E39"/>
  <c r="D39"/>
  <c r="C39"/>
  <c r="B39"/>
  <c r="A39" s="1"/>
  <c r="I38"/>
  <c r="H38"/>
  <c r="G38"/>
  <c r="F38"/>
  <c r="E38"/>
  <c r="D38"/>
  <c r="C38"/>
  <c r="B38"/>
  <c r="A38" s="1"/>
  <c r="I37"/>
  <c r="H37"/>
  <c r="G37"/>
  <c r="F37"/>
  <c r="E37"/>
  <c r="D37"/>
  <c r="C37"/>
  <c r="B37"/>
  <c r="A37" s="1"/>
  <c r="I36"/>
  <c r="H36"/>
  <c r="G36"/>
  <c r="F36"/>
  <c r="E36"/>
  <c r="D36"/>
  <c r="C36"/>
  <c r="B36"/>
  <c r="A36" s="1"/>
  <c r="I35"/>
  <c r="H35"/>
  <c r="G35"/>
  <c r="F35"/>
  <c r="E35"/>
  <c r="D35"/>
  <c r="C35"/>
  <c r="B35"/>
  <c r="A35" s="1"/>
  <c r="I34"/>
  <c r="H34"/>
  <c r="G34"/>
  <c r="F34"/>
  <c r="E34"/>
  <c r="D34"/>
  <c r="C34"/>
  <c r="B34"/>
  <c r="A34" s="1"/>
  <c r="I33"/>
  <c r="H33"/>
  <c r="G33"/>
  <c r="F33"/>
  <c r="E33"/>
  <c r="D33"/>
  <c r="C33"/>
  <c r="B33"/>
  <c r="A33" s="1"/>
  <c r="I32"/>
  <c r="H32"/>
  <c r="G32"/>
  <c r="F32"/>
  <c r="E32"/>
  <c r="D32"/>
  <c r="C32"/>
  <c r="B32"/>
  <c r="A32" s="1"/>
  <c r="I31"/>
  <c r="H31"/>
  <c r="G31"/>
  <c r="F31"/>
  <c r="E31"/>
  <c r="D31"/>
  <c r="C31"/>
  <c r="B31"/>
  <c r="A31" s="1"/>
  <c r="I30"/>
  <c r="H30"/>
  <c r="G30"/>
  <c r="F30"/>
  <c r="E30"/>
  <c r="D30"/>
  <c r="C30"/>
  <c r="B30"/>
  <c r="A30" s="1"/>
  <c r="I29"/>
  <c r="H29"/>
  <c r="G29"/>
  <c r="F29"/>
  <c r="E29"/>
  <c r="D29"/>
  <c r="C29"/>
  <c r="B29"/>
  <c r="A29" s="1"/>
  <c r="I28"/>
  <c r="H28"/>
  <c r="G28"/>
  <c r="F28"/>
  <c r="E28"/>
  <c r="D28"/>
  <c r="C28"/>
  <c r="B28"/>
  <c r="A28" s="1"/>
  <c r="I27"/>
  <c r="H27"/>
  <c r="G27"/>
  <c r="F27"/>
  <c r="E27"/>
  <c r="D27"/>
  <c r="C27"/>
  <c r="B27"/>
  <c r="A27" s="1"/>
  <c r="I26"/>
  <c r="H26"/>
  <c r="G26"/>
  <c r="F26"/>
  <c r="E26"/>
  <c r="D26"/>
  <c r="C26"/>
  <c r="B26"/>
  <c r="A26" s="1"/>
  <c r="I25"/>
  <c r="H25"/>
  <c r="G25"/>
  <c r="F25"/>
  <c r="E25"/>
  <c r="D25"/>
  <c r="C25"/>
  <c r="B25"/>
  <c r="A25" s="1"/>
  <c r="I24"/>
  <c r="H24"/>
  <c r="G24"/>
  <c r="F24"/>
  <c r="E24"/>
  <c r="D24"/>
  <c r="C24"/>
  <c r="B24"/>
  <c r="A24" s="1"/>
  <c r="I23"/>
  <c r="H23"/>
  <c r="G23"/>
  <c r="F23"/>
  <c r="E23"/>
  <c r="D23"/>
  <c r="C23"/>
  <c r="B23"/>
  <c r="A23" s="1"/>
  <c r="I22"/>
  <c r="H22"/>
  <c r="G22"/>
  <c r="F22"/>
  <c r="E22"/>
  <c r="D22"/>
  <c r="C22"/>
  <c r="B22"/>
  <c r="A22" s="1"/>
  <c r="I21"/>
  <c r="H21"/>
  <c r="G21"/>
  <c r="F21"/>
  <c r="E21"/>
  <c r="D21"/>
  <c r="C21"/>
  <c r="B21"/>
  <c r="A21" s="1"/>
  <c r="I20"/>
  <c r="H20"/>
  <c r="G20"/>
  <c r="F20"/>
  <c r="E20"/>
  <c r="D20"/>
  <c r="C20"/>
  <c r="B20"/>
  <c r="A20" s="1"/>
  <c r="I19"/>
  <c r="H19"/>
  <c r="G19"/>
  <c r="F19"/>
  <c r="E19"/>
  <c r="D19"/>
  <c r="C19"/>
  <c r="B19"/>
  <c r="B4" s="1"/>
  <c r="I4"/>
  <c r="H4"/>
  <c r="G4"/>
  <c r="F4"/>
  <c r="E4"/>
  <c r="D4"/>
  <c r="C4"/>
  <c r="R23" i="11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22"/>
  <c r="R21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22"/>
  <c r="Q21"/>
  <c r="P21"/>
  <c r="O21"/>
  <c r="N21"/>
  <c r="P48"/>
  <c r="I4" i="21"/>
  <c r="J4"/>
  <c r="I5"/>
  <c r="J5"/>
  <c r="I6"/>
  <c r="J6"/>
  <c r="I7"/>
  <c r="J7"/>
  <c r="I8"/>
  <c r="J8"/>
  <c r="I9"/>
  <c r="J9"/>
  <c r="I10"/>
  <c r="J10"/>
  <c r="I11"/>
  <c r="J11"/>
  <c r="J12" s="1"/>
  <c r="I12"/>
  <c r="AL21" i="11" l="1"/>
  <c r="Q4"/>
  <c r="AL37"/>
  <c r="AL35"/>
  <c r="AL33"/>
  <c r="AM37"/>
  <c r="AM35"/>
  <c r="AM33"/>
  <c r="AK21"/>
  <c r="AM21"/>
  <c r="AL38"/>
  <c r="AL36"/>
  <c r="AL34"/>
  <c r="AM38"/>
  <c r="AM36"/>
  <c r="AM34"/>
  <c r="AO21"/>
  <c r="R48"/>
  <c r="AN21"/>
  <c r="J45" i="56"/>
  <c r="D5"/>
  <c r="J30"/>
  <c r="N4" i="11"/>
  <c r="P4"/>
  <c r="O4"/>
  <c r="O48"/>
  <c r="Q48"/>
  <c r="R4"/>
  <c r="J22" i="56"/>
  <c r="J38"/>
  <c r="H5"/>
  <c r="J26"/>
  <c r="J34"/>
  <c r="J42"/>
  <c r="I14"/>
  <c r="F5"/>
  <c r="C46"/>
  <c r="E46"/>
  <c r="G46"/>
  <c r="I46"/>
  <c r="J24"/>
  <c r="J28"/>
  <c r="J32"/>
  <c r="J36"/>
  <c r="J40"/>
  <c r="J44"/>
  <c r="D6"/>
  <c r="F6"/>
  <c r="H6"/>
  <c r="C7"/>
  <c r="E7"/>
  <c r="G7"/>
  <c r="I7"/>
  <c r="D8"/>
  <c r="F8"/>
  <c r="H8"/>
  <c r="C9"/>
  <c r="E9"/>
  <c r="G9"/>
  <c r="I9"/>
  <c r="D10"/>
  <c r="F10"/>
  <c r="H10"/>
  <c r="C11"/>
  <c r="E11"/>
  <c r="G11"/>
  <c r="I11"/>
  <c r="D12"/>
  <c r="F12"/>
  <c r="H12"/>
  <c r="C13"/>
  <c r="E13"/>
  <c r="G13"/>
  <c r="I13"/>
  <c r="C6"/>
  <c r="E6"/>
  <c r="G6"/>
  <c r="I6"/>
  <c r="D7"/>
  <c r="F7"/>
  <c r="H7"/>
  <c r="C8"/>
  <c r="E8"/>
  <c r="G8"/>
  <c r="I8"/>
  <c r="D9"/>
  <c r="F9"/>
  <c r="H9"/>
  <c r="C10"/>
  <c r="E10"/>
  <c r="G10"/>
  <c r="I10"/>
  <c r="D11"/>
  <c r="F11"/>
  <c r="H11"/>
  <c r="C12"/>
  <c r="E12"/>
  <c r="G12"/>
  <c r="I12"/>
  <c r="D13"/>
  <c r="F13"/>
  <c r="H13"/>
  <c r="N48" i="11"/>
  <c r="F14" i="56"/>
  <c r="H14"/>
  <c r="D14"/>
  <c r="C5"/>
  <c r="E5"/>
  <c r="G5"/>
  <c r="I5"/>
  <c r="C14"/>
  <c r="E14"/>
  <c r="G14"/>
  <c r="D46"/>
  <c r="F46"/>
  <c r="H46"/>
  <c r="J21"/>
  <c r="J23"/>
  <c r="J25"/>
  <c r="J27"/>
  <c r="J29"/>
  <c r="J31"/>
  <c r="J33"/>
  <c r="J35"/>
  <c r="J37"/>
  <c r="J39"/>
  <c r="J41"/>
  <c r="J43"/>
  <c r="J20"/>
  <c r="C22" i="1"/>
  <c r="B21"/>
  <c r="C34" i="11"/>
  <c r="F15" i="56" l="1"/>
  <c r="F16" s="1"/>
  <c r="J5"/>
  <c r="J6"/>
  <c r="J8"/>
  <c r="J7"/>
  <c r="J46"/>
  <c r="J12"/>
  <c r="J10"/>
  <c r="J13"/>
  <c r="J11"/>
  <c r="J9"/>
  <c r="H15"/>
  <c r="H16" s="1"/>
  <c r="D15"/>
  <c r="D16" s="1"/>
  <c r="G15"/>
  <c r="G16" s="1"/>
  <c r="C15"/>
  <c r="C16" s="1"/>
  <c r="J14"/>
  <c r="I15"/>
  <c r="I16" s="1"/>
  <c r="E15"/>
  <c r="E16" s="1"/>
  <c r="H5" i="21"/>
  <c r="H6"/>
  <c r="H7"/>
  <c r="H8"/>
  <c r="H9"/>
  <c r="H10"/>
  <c r="H11"/>
  <c r="H4"/>
  <c r="M34" i="11"/>
  <c r="M35"/>
  <c r="M36"/>
  <c r="M37"/>
  <c r="M38"/>
  <c r="M39"/>
  <c r="M40"/>
  <c r="M41"/>
  <c r="M42"/>
  <c r="M43"/>
  <c r="M44"/>
  <c r="M45"/>
  <c r="M46"/>
  <c r="M47"/>
  <c r="M23"/>
  <c r="M24"/>
  <c r="M25"/>
  <c r="M26"/>
  <c r="M27"/>
  <c r="M28"/>
  <c r="M29"/>
  <c r="M30"/>
  <c r="M31"/>
  <c r="M32"/>
  <c r="M33"/>
  <c r="M22"/>
  <c r="M21"/>
  <c r="AJ35" l="1"/>
  <c r="AJ21"/>
  <c r="AJ38"/>
  <c r="AJ34"/>
  <c r="AJ33"/>
  <c r="AJ36"/>
  <c r="AJ37"/>
  <c r="H12" i="21"/>
  <c r="M4" i="11"/>
  <c r="J15" i="56"/>
  <c r="J16" s="1"/>
  <c r="M48" i="11"/>
  <c r="I45" i="53" l="1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I35"/>
  <c r="H35"/>
  <c r="G35"/>
  <c r="F35"/>
  <c r="E35"/>
  <c r="D35"/>
  <c r="C35"/>
  <c r="B35"/>
  <c r="I34"/>
  <c r="H34"/>
  <c r="G34"/>
  <c r="F34"/>
  <c r="E34"/>
  <c r="D34"/>
  <c r="C34"/>
  <c r="B34"/>
  <c r="I33"/>
  <c r="H33"/>
  <c r="G33"/>
  <c r="F33"/>
  <c r="E33"/>
  <c r="D33"/>
  <c r="C33"/>
  <c r="B33"/>
  <c r="I32"/>
  <c r="H32"/>
  <c r="G32"/>
  <c r="F32"/>
  <c r="E32"/>
  <c r="D32"/>
  <c r="C32"/>
  <c r="B32"/>
  <c r="I31"/>
  <c r="H31"/>
  <c r="G31"/>
  <c r="F31"/>
  <c r="E31"/>
  <c r="D31"/>
  <c r="C31"/>
  <c r="B31"/>
  <c r="I30"/>
  <c r="H30"/>
  <c r="G30"/>
  <c r="F30"/>
  <c r="E30"/>
  <c r="D30"/>
  <c r="C30"/>
  <c r="B30"/>
  <c r="I29"/>
  <c r="H29"/>
  <c r="G29"/>
  <c r="F29"/>
  <c r="E29"/>
  <c r="D29"/>
  <c r="C29"/>
  <c r="B29"/>
  <c r="I28"/>
  <c r="H28"/>
  <c r="G28"/>
  <c r="F28"/>
  <c r="E28"/>
  <c r="D28"/>
  <c r="C28"/>
  <c r="B28"/>
  <c r="I27"/>
  <c r="H27"/>
  <c r="G27"/>
  <c r="F27"/>
  <c r="E27"/>
  <c r="D27"/>
  <c r="C27"/>
  <c r="B27"/>
  <c r="I26"/>
  <c r="H26"/>
  <c r="G26"/>
  <c r="F26"/>
  <c r="E26"/>
  <c r="D26"/>
  <c r="C26"/>
  <c r="B26"/>
  <c r="I25"/>
  <c r="H25"/>
  <c r="G25"/>
  <c r="F25"/>
  <c r="E25"/>
  <c r="D25"/>
  <c r="C25"/>
  <c r="B25"/>
  <c r="I24"/>
  <c r="H24"/>
  <c r="G24"/>
  <c r="F24"/>
  <c r="E24"/>
  <c r="D24"/>
  <c r="C24"/>
  <c r="B24"/>
  <c r="I23"/>
  <c r="H23"/>
  <c r="G23"/>
  <c r="F23"/>
  <c r="E23"/>
  <c r="D23"/>
  <c r="C23"/>
  <c r="B23"/>
  <c r="I22"/>
  <c r="H22"/>
  <c r="G22"/>
  <c r="F22"/>
  <c r="E22"/>
  <c r="D22"/>
  <c r="C22"/>
  <c r="B22"/>
  <c r="I21"/>
  <c r="H21"/>
  <c r="G21"/>
  <c r="F21"/>
  <c r="E21"/>
  <c r="D21"/>
  <c r="C21"/>
  <c r="B21"/>
  <c r="I20"/>
  <c r="I46" s="1"/>
  <c r="H20"/>
  <c r="H46" s="1"/>
  <c r="G20"/>
  <c r="G46" s="1"/>
  <c r="F20"/>
  <c r="F46" s="1"/>
  <c r="E20"/>
  <c r="E46" s="1"/>
  <c r="D20"/>
  <c r="D46" s="1"/>
  <c r="C20"/>
  <c r="C46" s="1"/>
  <c r="B20"/>
  <c r="I19"/>
  <c r="H19"/>
  <c r="G19"/>
  <c r="F19"/>
  <c r="E19"/>
  <c r="D19"/>
  <c r="C19"/>
  <c r="B19"/>
  <c r="B4" s="1"/>
  <c r="I4"/>
  <c r="H4"/>
  <c r="G4"/>
  <c r="F4"/>
  <c r="E4"/>
  <c r="D4"/>
  <c r="C4"/>
  <c r="I45" i="52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I35"/>
  <c r="H35"/>
  <c r="G35"/>
  <c r="F35"/>
  <c r="E35"/>
  <c r="D35"/>
  <c r="C35"/>
  <c r="B35"/>
  <c r="I34"/>
  <c r="H34"/>
  <c r="G34"/>
  <c r="F34"/>
  <c r="E34"/>
  <c r="D34"/>
  <c r="C34"/>
  <c r="B34"/>
  <c r="I33"/>
  <c r="H33"/>
  <c r="G33"/>
  <c r="F33"/>
  <c r="E33"/>
  <c r="D33"/>
  <c r="C33"/>
  <c r="B33"/>
  <c r="I32"/>
  <c r="H32"/>
  <c r="G32"/>
  <c r="F32"/>
  <c r="E32"/>
  <c r="D32"/>
  <c r="C32"/>
  <c r="B32"/>
  <c r="I31"/>
  <c r="H31"/>
  <c r="G31"/>
  <c r="F31"/>
  <c r="E31"/>
  <c r="D31"/>
  <c r="C31"/>
  <c r="B31"/>
  <c r="I30"/>
  <c r="H30"/>
  <c r="G30"/>
  <c r="F30"/>
  <c r="E30"/>
  <c r="D30"/>
  <c r="C30"/>
  <c r="B30"/>
  <c r="I29"/>
  <c r="H29"/>
  <c r="G29"/>
  <c r="F29"/>
  <c r="E29"/>
  <c r="D29"/>
  <c r="C29"/>
  <c r="B29"/>
  <c r="I28"/>
  <c r="H28"/>
  <c r="G28"/>
  <c r="F28"/>
  <c r="E28"/>
  <c r="D28"/>
  <c r="C28"/>
  <c r="B28"/>
  <c r="I27"/>
  <c r="H27"/>
  <c r="G27"/>
  <c r="F27"/>
  <c r="E27"/>
  <c r="D27"/>
  <c r="C27"/>
  <c r="B27"/>
  <c r="I26"/>
  <c r="H26"/>
  <c r="G26"/>
  <c r="F26"/>
  <c r="E26"/>
  <c r="D26"/>
  <c r="C26"/>
  <c r="B26"/>
  <c r="I25"/>
  <c r="H25"/>
  <c r="G25"/>
  <c r="F25"/>
  <c r="E25"/>
  <c r="D25"/>
  <c r="C25"/>
  <c r="B25"/>
  <c r="I24"/>
  <c r="H24"/>
  <c r="G24"/>
  <c r="F24"/>
  <c r="E24"/>
  <c r="D24"/>
  <c r="C24"/>
  <c r="B24"/>
  <c r="I23"/>
  <c r="H23"/>
  <c r="G23"/>
  <c r="F23"/>
  <c r="E23"/>
  <c r="D23"/>
  <c r="C23"/>
  <c r="B23"/>
  <c r="I22"/>
  <c r="H22"/>
  <c r="G22"/>
  <c r="F22"/>
  <c r="E22"/>
  <c r="D22"/>
  <c r="C22"/>
  <c r="B22"/>
  <c r="I21"/>
  <c r="H21"/>
  <c r="G21"/>
  <c r="F21"/>
  <c r="E21"/>
  <c r="D21"/>
  <c r="C21"/>
  <c r="B21"/>
  <c r="I20"/>
  <c r="I46" s="1"/>
  <c r="H20"/>
  <c r="H46" s="1"/>
  <c r="G20"/>
  <c r="G46" s="1"/>
  <c r="F20"/>
  <c r="F46" s="1"/>
  <c r="E20"/>
  <c r="E46" s="1"/>
  <c r="D20"/>
  <c r="D46" s="1"/>
  <c r="C20"/>
  <c r="C46" s="1"/>
  <c r="B20"/>
  <c r="I19"/>
  <c r="H19"/>
  <c r="G19"/>
  <c r="F19"/>
  <c r="E19"/>
  <c r="D19"/>
  <c r="C19"/>
  <c r="B19"/>
  <c r="B4" s="1"/>
  <c r="I4"/>
  <c r="H4"/>
  <c r="G4"/>
  <c r="F4"/>
  <c r="E4"/>
  <c r="D4"/>
  <c r="C4"/>
  <c r="B19" i="44"/>
  <c r="B4" s="1"/>
  <c r="C19"/>
  <c r="D19"/>
  <c r="E19"/>
  <c r="F19"/>
  <c r="G19"/>
  <c r="H19"/>
  <c r="I19"/>
  <c r="B20"/>
  <c r="C20"/>
  <c r="D20"/>
  <c r="E20"/>
  <c r="F20"/>
  <c r="G20"/>
  <c r="H20"/>
  <c r="I20"/>
  <c r="B21"/>
  <c r="C21"/>
  <c r="D21"/>
  <c r="E21"/>
  <c r="F21"/>
  <c r="G21"/>
  <c r="H21"/>
  <c r="I21"/>
  <c r="B22"/>
  <c r="C22"/>
  <c r="D22"/>
  <c r="E22"/>
  <c r="F22"/>
  <c r="G22"/>
  <c r="H22"/>
  <c r="I22"/>
  <c r="B23"/>
  <c r="C23"/>
  <c r="D23"/>
  <c r="E23"/>
  <c r="F23"/>
  <c r="G23"/>
  <c r="H23"/>
  <c r="I23"/>
  <c r="B24"/>
  <c r="C24"/>
  <c r="D24"/>
  <c r="E24"/>
  <c r="F24"/>
  <c r="G24"/>
  <c r="H24"/>
  <c r="I24"/>
  <c r="B25"/>
  <c r="C25"/>
  <c r="D25"/>
  <c r="E25"/>
  <c r="F25"/>
  <c r="G25"/>
  <c r="H25"/>
  <c r="I25"/>
  <c r="B26"/>
  <c r="C26"/>
  <c r="D26"/>
  <c r="E26"/>
  <c r="F26"/>
  <c r="G26"/>
  <c r="H26"/>
  <c r="I26"/>
  <c r="B27"/>
  <c r="C27"/>
  <c r="D27"/>
  <c r="E27"/>
  <c r="F27"/>
  <c r="G27"/>
  <c r="H27"/>
  <c r="I27"/>
  <c r="B28"/>
  <c r="C28"/>
  <c r="D28"/>
  <c r="E28"/>
  <c r="F28"/>
  <c r="G28"/>
  <c r="H28"/>
  <c r="I28"/>
  <c r="B29"/>
  <c r="C29"/>
  <c r="D29"/>
  <c r="E29"/>
  <c r="F29"/>
  <c r="G29"/>
  <c r="H29"/>
  <c r="I29"/>
  <c r="B30"/>
  <c r="C30"/>
  <c r="D30"/>
  <c r="E30"/>
  <c r="F30"/>
  <c r="G30"/>
  <c r="H30"/>
  <c r="I30"/>
  <c r="B31"/>
  <c r="C31"/>
  <c r="D31"/>
  <c r="E31"/>
  <c r="F31"/>
  <c r="G31"/>
  <c r="H31"/>
  <c r="I31"/>
  <c r="B32"/>
  <c r="C32"/>
  <c r="D32"/>
  <c r="E32"/>
  <c r="F32"/>
  <c r="G32"/>
  <c r="H32"/>
  <c r="I32"/>
  <c r="B33"/>
  <c r="C33"/>
  <c r="D33"/>
  <c r="E33"/>
  <c r="F33"/>
  <c r="G33"/>
  <c r="H33"/>
  <c r="I33"/>
  <c r="B34"/>
  <c r="C34"/>
  <c r="D34"/>
  <c r="E34"/>
  <c r="F34"/>
  <c r="G34"/>
  <c r="H34"/>
  <c r="I34"/>
  <c r="B35"/>
  <c r="C35"/>
  <c r="D35"/>
  <c r="E35"/>
  <c r="F35"/>
  <c r="G35"/>
  <c r="H35"/>
  <c r="I35"/>
  <c r="B36"/>
  <c r="C36"/>
  <c r="D36"/>
  <c r="E36"/>
  <c r="F36"/>
  <c r="G36"/>
  <c r="H36"/>
  <c r="I36"/>
  <c r="B37"/>
  <c r="C37"/>
  <c r="D37"/>
  <c r="E37"/>
  <c r="F37"/>
  <c r="G37"/>
  <c r="H37"/>
  <c r="I37"/>
  <c r="B38"/>
  <c r="C38"/>
  <c r="D38"/>
  <c r="E38"/>
  <c r="F38"/>
  <c r="G38"/>
  <c r="H38"/>
  <c r="I38"/>
  <c r="B39"/>
  <c r="C39"/>
  <c r="D39"/>
  <c r="E39"/>
  <c r="F39"/>
  <c r="G39"/>
  <c r="H39"/>
  <c r="I39"/>
  <c r="B40"/>
  <c r="C40"/>
  <c r="D40"/>
  <c r="E40"/>
  <c r="F40"/>
  <c r="G40"/>
  <c r="H40"/>
  <c r="I40"/>
  <c r="B41"/>
  <c r="C41"/>
  <c r="D41"/>
  <c r="E41"/>
  <c r="F41"/>
  <c r="G41"/>
  <c r="H41"/>
  <c r="I41"/>
  <c r="B42"/>
  <c r="C42"/>
  <c r="D42"/>
  <c r="E42"/>
  <c r="F42"/>
  <c r="G42"/>
  <c r="H42"/>
  <c r="I42"/>
  <c r="B43"/>
  <c r="C43"/>
  <c r="D43"/>
  <c r="E43"/>
  <c r="F43"/>
  <c r="G43"/>
  <c r="H43"/>
  <c r="I43"/>
  <c r="B44"/>
  <c r="C44"/>
  <c r="D44"/>
  <c r="E44"/>
  <c r="F44"/>
  <c r="G44"/>
  <c r="H44"/>
  <c r="I44"/>
  <c r="B45"/>
  <c r="C45"/>
  <c r="D45"/>
  <c r="E45"/>
  <c r="F45"/>
  <c r="G45"/>
  <c r="H45"/>
  <c r="I45"/>
  <c r="D4"/>
  <c r="E4"/>
  <c r="F4"/>
  <c r="G4"/>
  <c r="H4"/>
  <c r="I4"/>
  <c r="C4"/>
  <c r="C187" i="1"/>
  <c r="B187"/>
  <c r="C186"/>
  <c r="B186"/>
  <c r="C185"/>
  <c r="B185"/>
  <c r="C184"/>
  <c r="B184"/>
  <c r="C183"/>
  <c r="B183"/>
  <c r="C182"/>
  <c r="B182"/>
  <c r="C181"/>
  <c r="B181"/>
  <c r="C180"/>
  <c r="B180"/>
  <c r="C179"/>
  <c r="B179"/>
  <c r="C178"/>
  <c r="B178"/>
  <c r="C177"/>
  <c r="B177"/>
  <c r="C176"/>
  <c r="B176"/>
  <c r="C175"/>
  <c r="B175"/>
  <c r="C174"/>
  <c r="B174"/>
  <c r="C173"/>
  <c r="B173"/>
  <c r="C172"/>
  <c r="B172"/>
  <c r="C171"/>
  <c r="B171"/>
  <c r="C170"/>
  <c r="B170"/>
  <c r="C169"/>
  <c r="B169"/>
  <c r="C168"/>
  <c r="B168"/>
  <c r="C167"/>
  <c r="B167"/>
  <c r="C162"/>
  <c r="B162"/>
  <c r="C165"/>
  <c r="B165"/>
  <c r="C163"/>
  <c r="B163"/>
  <c r="C164"/>
  <c r="B164"/>
  <c r="C161"/>
  <c r="B161"/>
  <c r="C166"/>
  <c r="B166"/>
  <c r="C160"/>
  <c r="B160"/>
  <c r="C159"/>
  <c r="B159"/>
  <c r="C158"/>
  <c r="B158"/>
  <c r="C157"/>
  <c r="B157"/>
  <c r="C156"/>
  <c r="B156"/>
  <c r="C155"/>
  <c r="B155"/>
  <c r="C154"/>
  <c r="B154"/>
  <c r="C153"/>
  <c r="B153"/>
  <c r="C152"/>
  <c r="B152"/>
  <c r="C151"/>
  <c r="B151"/>
  <c r="C150"/>
  <c r="B150"/>
  <c r="C149"/>
  <c r="B149"/>
  <c r="C148"/>
  <c r="B148"/>
  <c r="C147"/>
  <c r="B147"/>
  <c r="C146"/>
  <c r="B146"/>
  <c r="C145"/>
  <c r="B145"/>
  <c r="C144"/>
  <c r="B144"/>
  <c r="C143"/>
  <c r="B143"/>
  <c r="C142"/>
  <c r="B142"/>
  <c r="C141"/>
  <c r="B141"/>
  <c r="C140"/>
  <c r="B140"/>
  <c r="C139"/>
  <c r="B139"/>
  <c r="C138"/>
  <c r="B138"/>
  <c r="C137"/>
  <c r="B137"/>
  <c r="C136"/>
  <c r="B136"/>
  <c r="C135"/>
  <c r="B135"/>
  <c r="C134"/>
  <c r="B134"/>
  <c r="C133"/>
  <c r="B133"/>
  <c r="C132"/>
  <c r="B132"/>
  <c r="C131"/>
  <c r="B131"/>
  <c r="C130"/>
  <c r="B130"/>
  <c r="C129"/>
  <c r="B129"/>
  <c r="C128"/>
  <c r="B128"/>
  <c r="C127"/>
  <c r="B127"/>
  <c r="C126"/>
  <c r="B126"/>
  <c r="C125"/>
  <c r="B125"/>
  <c r="C124"/>
  <c r="B124"/>
  <c r="C123"/>
  <c r="B123"/>
  <c r="C122"/>
  <c r="B122"/>
  <c r="C121"/>
  <c r="B121"/>
  <c r="C120"/>
  <c r="B120"/>
  <c r="C119"/>
  <c r="B119"/>
  <c r="C118"/>
  <c r="B118"/>
  <c r="C117"/>
  <c r="B117"/>
  <c r="C116"/>
  <c r="B116"/>
  <c r="C115"/>
  <c r="B115"/>
  <c r="C114"/>
  <c r="B114"/>
  <c r="C113"/>
  <c r="B113"/>
  <c r="C112"/>
  <c r="B112"/>
  <c r="C111"/>
  <c r="B111"/>
  <c r="C110"/>
  <c r="B110"/>
  <c r="C109"/>
  <c r="B109"/>
  <c r="C108"/>
  <c r="B108"/>
  <c r="C107"/>
  <c r="B107"/>
  <c r="C106"/>
  <c r="B106"/>
  <c r="C105"/>
  <c r="B105"/>
  <c r="C104"/>
  <c r="B104"/>
  <c r="C103"/>
  <c r="B103"/>
  <c r="C102"/>
  <c r="B102"/>
  <c r="C101"/>
  <c r="B101"/>
  <c r="C100"/>
  <c r="B100"/>
  <c r="C99"/>
  <c r="B99"/>
  <c r="C98"/>
  <c r="B98"/>
  <c r="C97"/>
  <c r="B97"/>
  <c r="C96"/>
  <c r="B96"/>
  <c r="C95"/>
  <c r="B95"/>
  <c r="C94"/>
  <c r="B94"/>
  <c r="C93"/>
  <c r="B93"/>
  <c r="C92"/>
  <c r="B92"/>
  <c r="C91"/>
  <c r="B91"/>
  <c r="C90"/>
  <c r="B90"/>
  <c r="D6" i="44" l="1"/>
  <c r="F6"/>
  <c r="H6"/>
  <c r="D7"/>
  <c r="F7"/>
  <c r="H7"/>
  <c r="D8"/>
  <c r="F8"/>
  <c r="H8"/>
  <c r="D9"/>
  <c r="F9"/>
  <c r="H9"/>
  <c r="C10"/>
  <c r="E10"/>
  <c r="G10"/>
  <c r="I10"/>
  <c r="D11"/>
  <c r="F11"/>
  <c r="H11"/>
  <c r="C12"/>
  <c r="E12"/>
  <c r="G12"/>
  <c r="I12"/>
  <c r="D13"/>
  <c r="F13"/>
  <c r="H13"/>
  <c r="C6"/>
  <c r="E6"/>
  <c r="G6"/>
  <c r="I6"/>
  <c r="C7"/>
  <c r="E7"/>
  <c r="G7"/>
  <c r="I7"/>
  <c r="C8"/>
  <c r="E8"/>
  <c r="G8"/>
  <c r="I8"/>
  <c r="C9"/>
  <c r="E9"/>
  <c r="G9"/>
  <c r="I9"/>
  <c r="D10"/>
  <c r="F10"/>
  <c r="H10"/>
  <c r="C11"/>
  <c r="E11"/>
  <c r="G11"/>
  <c r="I11"/>
  <c r="D12"/>
  <c r="F12"/>
  <c r="H12"/>
  <c r="C13"/>
  <c r="E13"/>
  <c r="G13"/>
  <c r="I13"/>
  <c r="C6" i="52"/>
  <c r="E6"/>
  <c r="G6"/>
  <c r="I6"/>
  <c r="C7"/>
  <c r="E7"/>
  <c r="G7"/>
  <c r="I7"/>
  <c r="C8"/>
  <c r="E8"/>
  <c r="G8"/>
  <c r="I8"/>
  <c r="C9"/>
  <c r="E9"/>
  <c r="G9"/>
  <c r="I9"/>
  <c r="D10"/>
  <c r="F10"/>
  <c r="H10"/>
  <c r="C11"/>
  <c r="E11"/>
  <c r="G11"/>
  <c r="I11"/>
  <c r="D12"/>
  <c r="F12"/>
  <c r="H12"/>
  <c r="C13"/>
  <c r="E13"/>
  <c r="G13"/>
  <c r="I13"/>
  <c r="D6"/>
  <c r="F6"/>
  <c r="H6"/>
  <c r="D7"/>
  <c r="F7"/>
  <c r="H7"/>
  <c r="D8"/>
  <c r="F8"/>
  <c r="H8"/>
  <c r="D9"/>
  <c r="F9"/>
  <c r="H9"/>
  <c r="C10"/>
  <c r="E10"/>
  <c r="G10"/>
  <c r="I10"/>
  <c r="D11"/>
  <c r="F11"/>
  <c r="H11"/>
  <c r="C12"/>
  <c r="E12"/>
  <c r="G12"/>
  <c r="I12"/>
  <c r="D13"/>
  <c r="F13"/>
  <c r="H13"/>
  <c r="F6" i="53"/>
  <c r="F7"/>
  <c r="F8"/>
  <c r="D9"/>
  <c r="H9"/>
  <c r="F10"/>
  <c r="C6"/>
  <c r="E6"/>
  <c r="G6"/>
  <c r="I6"/>
  <c r="C7"/>
  <c r="E7"/>
  <c r="G7"/>
  <c r="I7"/>
  <c r="C8"/>
  <c r="E8"/>
  <c r="G8"/>
  <c r="I8"/>
  <c r="C9"/>
  <c r="E9"/>
  <c r="G9"/>
  <c r="I9"/>
  <c r="C10"/>
  <c r="E10"/>
  <c r="G10"/>
  <c r="I10"/>
  <c r="D6"/>
  <c r="H6"/>
  <c r="D7"/>
  <c r="H7"/>
  <c r="D8"/>
  <c r="H8"/>
  <c r="F9"/>
  <c r="D10"/>
  <c r="H10"/>
  <c r="F12"/>
  <c r="F13"/>
  <c r="D5"/>
  <c r="J30" i="44"/>
  <c r="J45" i="53"/>
  <c r="C46" i="44"/>
  <c r="J20"/>
  <c r="G5"/>
  <c r="C5"/>
  <c r="I5"/>
  <c r="F5"/>
  <c r="H5"/>
  <c r="E5"/>
  <c r="D5"/>
  <c r="I5" i="52"/>
  <c r="G5"/>
  <c r="E5"/>
  <c r="C5"/>
  <c r="H5"/>
  <c r="F5"/>
  <c r="D5"/>
  <c r="H13" i="53"/>
  <c r="D13"/>
  <c r="I12"/>
  <c r="G12"/>
  <c r="E12"/>
  <c r="C12"/>
  <c r="H11"/>
  <c r="F11"/>
  <c r="D11"/>
  <c r="I5"/>
  <c r="G5"/>
  <c r="E5"/>
  <c r="C5"/>
  <c r="I13"/>
  <c r="G13"/>
  <c r="E13"/>
  <c r="C13"/>
  <c r="H12"/>
  <c r="D12"/>
  <c r="I11"/>
  <c r="G11"/>
  <c r="E11"/>
  <c r="C11"/>
  <c r="H5"/>
  <c r="F5"/>
  <c r="J38" i="44"/>
  <c r="J21" i="52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21" i="53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20"/>
  <c r="J45" i="52"/>
  <c r="J20"/>
  <c r="J42" i="44"/>
  <c r="J24"/>
  <c r="G46"/>
  <c r="J34"/>
  <c r="J40"/>
  <c r="J44"/>
  <c r="J36"/>
  <c r="J26"/>
  <c r="J32"/>
  <c r="J22"/>
  <c r="I46"/>
  <c r="E46"/>
  <c r="J43"/>
  <c r="J39"/>
  <c r="J35"/>
  <c r="J31"/>
  <c r="J28"/>
  <c r="J45"/>
  <c r="J41"/>
  <c r="J37"/>
  <c r="J33"/>
  <c r="J29"/>
  <c r="J27"/>
  <c r="J23"/>
  <c r="J25"/>
  <c r="J21"/>
  <c r="H46"/>
  <c r="F46"/>
  <c r="D46"/>
  <c r="J46" i="52" l="1"/>
  <c r="J10"/>
  <c r="J10" i="53"/>
  <c r="J9"/>
  <c r="J8"/>
  <c r="J7"/>
  <c r="J6"/>
  <c r="J12" i="52"/>
  <c r="J13"/>
  <c r="J8"/>
  <c r="J7"/>
  <c r="J6"/>
  <c r="J8" i="44"/>
  <c r="J7"/>
  <c r="J6"/>
  <c r="J12"/>
  <c r="J11" i="52"/>
  <c r="J9"/>
  <c r="J13" i="44"/>
  <c r="J11"/>
  <c r="J9"/>
  <c r="J10"/>
  <c r="J11" i="53"/>
  <c r="J13"/>
  <c r="J5"/>
  <c r="J12"/>
  <c r="J5" i="52"/>
  <c r="J46" i="53"/>
  <c r="J46" i="44"/>
  <c r="L23" i="11" l="1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22"/>
  <c r="L21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22"/>
  <c r="K21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22"/>
  <c r="J21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22"/>
  <c r="I21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22"/>
  <c r="H21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22"/>
  <c r="G21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22"/>
  <c r="F21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22"/>
  <c r="E21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22"/>
  <c r="D21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22"/>
  <c r="D5" i="21"/>
  <c r="E5"/>
  <c r="F5"/>
  <c r="G5"/>
  <c r="D6"/>
  <c r="E6"/>
  <c r="F6"/>
  <c r="G6"/>
  <c r="D7"/>
  <c r="E7"/>
  <c r="F7"/>
  <c r="G7"/>
  <c r="D8"/>
  <c r="E8"/>
  <c r="F8"/>
  <c r="G8"/>
  <c r="D9"/>
  <c r="E9"/>
  <c r="F9"/>
  <c r="G9"/>
  <c r="D10"/>
  <c r="E10"/>
  <c r="F10"/>
  <c r="G10"/>
  <c r="D11"/>
  <c r="E11"/>
  <c r="F11"/>
  <c r="G11"/>
  <c r="C6"/>
  <c r="C7"/>
  <c r="C8"/>
  <c r="C9"/>
  <c r="C10"/>
  <c r="C11"/>
  <c r="D4"/>
  <c r="E4"/>
  <c r="F4"/>
  <c r="G4"/>
  <c r="C4"/>
  <c r="C5"/>
  <c r="B9"/>
  <c r="B10"/>
  <c r="B11"/>
  <c r="B6"/>
  <c r="B7"/>
  <c r="B8"/>
  <c r="B5"/>
  <c r="AA21" i="11" l="1"/>
  <c r="AC21"/>
  <c r="AC35"/>
  <c r="AC33"/>
  <c r="AE21"/>
  <c r="AF38"/>
  <c r="AF34"/>
  <c r="AG21"/>
  <c r="AI21"/>
  <c r="AB21"/>
  <c r="AC38"/>
  <c r="AC34"/>
  <c r="AD21"/>
  <c r="AF21"/>
  <c r="AG38"/>
  <c r="AG34"/>
  <c r="AH21"/>
  <c r="AC37"/>
  <c r="AF36"/>
  <c r="AG37"/>
  <c r="AG35"/>
  <c r="AG33"/>
  <c r="AC36"/>
  <c r="AF37"/>
  <c r="AF35"/>
  <c r="AF33"/>
  <c r="AG36"/>
  <c r="AY46"/>
  <c r="D4"/>
  <c r="H4"/>
  <c r="L4"/>
  <c r="E4"/>
  <c r="AY47"/>
  <c r="AY45"/>
  <c r="AY44"/>
  <c r="AY43"/>
  <c r="AY42"/>
  <c r="AY41"/>
  <c r="AY40"/>
  <c r="AY39"/>
  <c r="AY38"/>
  <c r="AY37"/>
  <c r="AY36"/>
  <c r="AY35"/>
  <c r="AY34"/>
  <c r="AY33"/>
  <c r="BC47"/>
  <c r="BC46"/>
  <c r="BC45"/>
  <c r="BC44"/>
  <c r="BC43"/>
  <c r="BC42"/>
  <c r="BC41"/>
  <c r="BC40"/>
  <c r="BC39"/>
  <c r="BC38"/>
  <c r="BC37"/>
  <c r="BC36"/>
  <c r="BC35"/>
  <c r="BC34"/>
  <c r="BC33"/>
  <c r="AY32"/>
  <c r="AY31"/>
  <c r="BC32"/>
  <c r="BC31"/>
  <c r="AY30"/>
  <c r="BC30"/>
  <c r="F4"/>
  <c r="G4"/>
  <c r="AY21"/>
  <c r="H48"/>
  <c r="BC22"/>
  <c r="BC29"/>
  <c r="BC28"/>
  <c r="BC27"/>
  <c r="BC26"/>
  <c r="BC25"/>
  <c r="BC24"/>
  <c r="BC23"/>
  <c r="I4"/>
  <c r="J4"/>
  <c r="J48"/>
  <c r="K4"/>
  <c r="BC21"/>
  <c r="L48"/>
  <c r="AY22"/>
  <c r="AY29"/>
  <c r="AY28"/>
  <c r="AY27"/>
  <c r="AY26"/>
  <c r="AY25"/>
  <c r="AY24"/>
  <c r="AY23"/>
  <c r="E48"/>
  <c r="C48"/>
  <c r="K48"/>
  <c r="D48"/>
  <c r="I48"/>
  <c r="J5" i="44"/>
  <c r="E22" i="1" l="1"/>
  <c r="F22"/>
  <c r="G187"/>
  <c r="F187"/>
  <c r="E187"/>
  <c r="G186"/>
  <c r="F186"/>
  <c r="E186"/>
  <c r="G185"/>
  <c r="F185"/>
  <c r="E185"/>
  <c r="G184"/>
  <c r="F184"/>
  <c r="E184"/>
  <c r="G183"/>
  <c r="F183"/>
  <c r="E183"/>
  <c r="G182"/>
  <c r="F182"/>
  <c r="E182"/>
  <c r="G181"/>
  <c r="F181"/>
  <c r="E181"/>
  <c r="G180"/>
  <c r="F180"/>
  <c r="E180"/>
  <c r="G179"/>
  <c r="F179"/>
  <c r="E179"/>
  <c r="G178"/>
  <c r="F178"/>
  <c r="E178"/>
  <c r="G177"/>
  <c r="F177"/>
  <c r="E177"/>
  <c r="G176"/>
  <c r="F176"/>
  <c r="E176"/>
  <c r="G175"/>
  <c r="F175"/>
  <c r="E175"/>
  <c r="G174"/>
  <c r="F174"/>
  <c r="E174"/>
  <c r="G173"/>
  <c r="F173"/>
  <c r="E173"/>
  <c r="G172"/>
  <c r="F172"/>
  <c r="E172"/>
  <c r="G171"/>
  <c r="F171"/>
  <c r="E171"/>
  <c r="G170"/>
  <c r="F170"/>
  <c r="E170"/>
  <c r="G169"/>
  <c r="F169"/>
  <c r="E169"/>
  <c r="G168"/>
  <c r="F168"/>
  <c r="E168"/>
  <c r="G167"/>
  <c r="F167"/>
  <c r="E167"/>
  <c r="G162"/>
  <c r="F162"/>
  <c r="E162"/>
  <c r="G165"/>
  <c r="F165"/>
  <c r="E165"/>
  <c r="G163"/>
  <c r="F163"/>
  <c r="E163"/>
  <c r="G164"/>
  <c r="F164"/>
  <c r="E164"/>
  <c r="G161"/>
  <c r="F161"/>
  <c r="E161"/>
  <c r="G166"/>
  <c r="F166"/>
  <c r="E166"/>
  <c r="G160"/>
  <c r="F160"/>
  <c r="E160"/>
  <c r="G159"/>
  <c r="F159"/>
  <c r="E159"/>
  <c r="G158"/>
  <c r="F158"/>
  <c r="E158"/>
  <c r="G157"/>
  <c r="F157"/>
  <c r="E157"/>
  <c r="G156"/>
  <c r="F156"/>
  <c r="E156"/>
  <c r="G155"/>
  <c r="F155"/>
  <c r="E155"/>
  <c r="G154"/>
  <c r="F154"/>
  <c r="E154"/>
  <c r="G153"/>
  <c r="F153"/>
  <c r="E153"/>
  <c r="G152"/>
  <c r="F152"/>
  <c r="E152"/>
  <c r="G151"/>
  <c r="F151"/>
  <c r="E151"/>
  <c r="G150"/>
  <c r="F150"/>
  <c r="E150"/>
  <c r="G149"/>
  <c r="F149"/>
  <c r="E149"/>
  <c r="G148"/>
  <c r="F148"/>
  <c r="E148"/>
  <c r="G147"/>
  <c r="F147"/>
  <c r="E147"/>
  <c r="G146"/>
  <c r="F146"/>
  <c r="E146"/>
  <c r="G145"/>
  <c r="F145"/>
  <c r="E145"/>
  <c r="G144"/>
  <c r="F144"/>
  <c r="E144"/>
  <c r="G143"/>
  <c r="F143"/>
  <c r="E143"/>
  <c r="G142"/>
  <c r="F142"/>
  <c r="E142"/>
  <c r="G141"/>
  <c r="F141"/>
  <c r="E141"/>
  <c r="G140"/>
  <c r="F140"/>
  <c r="E140"/>
  <c r="G139"/>
  <c r="F139"/>
  <c r="E139"/>
  <c r="G138"/>
  <c r="F138"/>
  <c r="E138"/>
  <c r="G137"/>
  <c r="F137"/>
  <c r="E137"/>
  <c r="G136"/>
  <c r="F136"/>
  <c r="E136"/>
  <c r="G135"/>
  <c r="F135"/>
  <c r="E135"/>
  <c r="G134"/>
  <c r="F134"/>
  <c r="E134"/>
  <c r="G133"/>
  <c r="F133"/>
  <c r="E133"/>
  <c r="G132"/>
  <c r="F132"/>
  <c r="E132"/>
  <c r="G131"/>
  <c r="F131"/>
  <c r="E131"/>
  <c r="G130"/>
  <c r="F130"/>
  <c r="E130"/>
  <c r="G129"/>
  <c r="F129"/>
  <c r="E129"/>
  <c r="G128"/>
  <c r="F128"/>
  <c r="E128"/>
  <c r="G127"/>
  <c r="F127"/>
  <c r="E127"/>
  <c r="G126"/>
  <c r="F126"/>
  <c r="E126"/>
  <c r="G125"/>
  <c r="F125"/>
  <c r="E125"/>
  <c r="G124"/>
  <c r="F124"/>
  <c r="E124"/>
  <c r="G123"/>
  <c r="F123"/>
  <c r="E123"/>
  <c r="G122"/>
  <c r="F122"/>
  <c r="E122"/>
  <c r="G121"/>
  <c r="F121"/>
  <c r="E121"/>
  <c r="G120"/>
  <c r="F120"/>
  <c r="E120"/>
  <c r="G119"/>
  <c r="F119"/>
  <c r="E119"/>
  <c r="G118"/>
  <c r="F118"/>
  <c r="E118"/>
  <c r="G117"/>
  <c r="F117"/>
  <c r="E117"/>
  <c r="G116"/>
  <c r="F116"/>
  <c r="E116"/>
  <c r="G115"/>
  <c r="F115"/>
  <c r="E115"/>
  <c r="G114"/>
  <c r="F114"/>
  <c r="E114"/>
  <c r="G113"/>
  <c r="F113"/>
  <c r="E113"/>
  <c r="G112"/>
  <c r="F112"/>
  <c r="E112"/>
  <c r="G111"/>
  <c r="F111"/>
  <c r="E111"/>
  <c r="G110"/>
  <c r="F110"/>
  <c r="E110"/>
  <c r="G109"/>
  <c r="F109"/>
  <c r="E109"/>
  <c r="G108"/>
  <c r="F108"/>
  <c r="E108"/>
  <c r="G107"/>
  <c r="F107"/>
  <c r="E107"/>
  <c r="G106"/>
  <c r="F106"/>
  <c r="E106"/>
  <c r="G105"/>
  <c r="F105"/>
  <c r="E105"/>
  <c r="G104"/>
  <c r="F104"/>
  <c r="E104"/>
  <c r="G103"/>
  <c r="F103"/>
  <c r="E103"/>
  <c r="G102"/>
  <c r="F102"/>
  <c r="E102"/>
  <c r="G101"/>
  <c r="F101"/>
  <c r="E101"/>
  <c r="G100"/>
  <c r="F100"/>
  <c r="E100"/>
  <c r="G99"/>
  <c r="F99"/>
  <c r="E99"/>
  <c r="G98"/>
  <c r="F98"/>
  <c r="E98"/>
  <c r="G97"/>
  <c r="F97"/>
  <c r="E97"/>
  <c r="G96"/>
  <c r="F96"/>
  <c r="E96"/>
  <c r="G95"/>
  <c r="F95"/>
  <c r="E95"/>
  <c r="G94"/>
  <c r="F94"/>
  <c r="E94"/>
  <c r="G93"/>
  <c r="F93"/>
  <c r="E93"/>
  <c r="G92"/>
  <c r="F92"/>
  <c r="E92"/>
  <c r="G91"/>
  <c r="F91"/>
  <c r="E91"/>
  <c r="G90"/>
  <c r="F90"/>
  <c r="E90"/>
  <c r="F88"/>
  <c r="G88"/>
  <c r="F89"/>
  <c r="G89"/>
  <c r="E88"/>
  <c r="E89"/>
  <c r="G87"/>
  <c r="F87"/>
  <c r="E87"/>
  <c r="G86"/>
  <c r="F86"/>
  <c r="E86"/>
  <c r="G85"/>
  <c r="F85"/>
  <c r="E85"/>
  <c r="G84"/>
  <c r="F84"/>
  <c r="E84"/>
  <c r="G83"/>
  <c r="F83"/>
  <c r="E83"/>
  <c r="G82"/>
  <c r="F82"/>
  <c r="E82"/>
  <c r="G81"/>
  <c r="F81"/>
  <c r="E81"/>
  <c r="G80"/>
  <c r="F80"/>
  <c r="E80"/>
  <c r="G79"/>
  <c r="F79"/>
  <c r="E79"/>
  <c r="G78"/>
  <c r="F78"/>
  <c r="E78"/>
  <c r="G77"/>
  <c r="F77"/>
  <c r="E77"/>
  <c r="G76"/>
  <c r="F76"/>
  <c r="E76"/>
  <c r="G75"/>
  <c r="F75"/>
  <c r="E75"/>
  <c r="E61"/>
  <c r="F61"/>
  <c r="G61"/>
  <c r="E62"/>
  <c r="F62"/>
  <c r="G62"/>
  <c r="E63"/>
  <c r="F63"/>
  <c r="G63"/>
  <c r="E64"/>
  <c r="F64"/>
  <c r="G64"/>
  <c r="E65"/>
  <c r="F65"/>
  <c r="G65"/>
  <c r="E66"/>
  <c r="F66"/>
  <c r="G66"/>
  <c r="E67"/>
  <c r="F67"/>
  <c r="G67"/>
  <c r="E68"/>
  <c r="F68"/>
  <c r="G68"/>
  <c r="E69"/>
  <c r="F69"/>
  <c r="G69"/>
  <c r="E70"/>
  <c r="F70"/>
  <c r="G70"/>
  <c r="E71"/>
  <c r="F71"/>
  <c r="G71"/>
  <c r="E72"/>
  <c r="F72"/>
  <c r="G72"/>
  <c r="E73"/>
  <c r="F73"/>
  <c r="G73"/>
  <c r="E74"/>
  <c r="F74"/>
  <c r="G74"/>
  <c r="E8"/>
  <c r="E55"/>
  <c r="F55"/>
  <c r="G55"/>
  <c r="E56"/>
  <c r="F56"/>
  <c r="G56"/>
  <c r="E57"/>
  <c r="F57"/>
  <c r="G57"/>
  <c r="E58"/>
  <c r="F58"/>
  <c r="G58"/>
  <c r="E59"/>
  <c r="F59"/>
  <c r="G59"/>
  <c r="E60"/>
  <c r="F60"/>
  <c r="G60"/>
  <c r="G49"/>
  <c r="G50"/>
  <c r="G51"/>
  <c r="G52"/>
  <c r="G53"/>
  <c r="G54"/>
  <c r="G48"/>
  <c r="F49"/>
  <c r="F50"/>
  <c r="F51"/>
  <c r="F52"/>
  <c r="F53"/>
  <c r="F54"/>
  <c r="E49"/>
  <c r="E50"/>
  <c r="E51"/>
  <c r="E52"/>
  <c r="E53"/>
  <c r="E54"/>
  <c r="F48"/>
  <c r="E48"/>
  <c r="G6"/>
  <c r="G46"/>
  <c r="G44"/>
  <c r="G42"/>
  <c r="G40"/>
  <c r="G38"/>
  <c r="G36"/>
  <c r="G34"/>
  <c r="G32"/>
  <c r="G30"/>
  <c r="G28"/>
  <c r="G26"/>
  <c r="G24"/>
  <c r="G22"/>
  <c r="G20"/>
  <c r="G18"/>
  <c r="G16"/>
  <c r="G14"/>
  <c r="G12"/>
  <c r="G10"/>
  <c r="G8"/>
  <c r="F47"/>
  <c r="F45"/>
  <c r="F43"/>
  <c r="F41"/>
  <c r="F39"/>
  <c r="F37"/>
  <c r="F35"/>
  <c r="F33"/>
  <c r="F31"/>
  <c r="F29"/>
  <c r="F27"/>
  <c r="F25"/>
  <c r="F23"/>
  <c r="F21"/>
  <c r="F19"/>
  <c r="F17"/>
  <c r="F15"/>
  <c r="F13"/>
  <c r="F11"/>
  <c r="F9"/>
  <c r="F7"/>
  <c r="E47"/>
  <c r="E45"/>
  <c r="E43"/>
  <c r="E41"/>
  <c r="E39"/>
  <c r="E37"/>
  <c r="E35"/>
  <c r="E33"/>
  <c r="E31"/>
  <c r="E29"/>
  <c r="E27"/>
  <c r="E25"/>
  <c r="E23"/>
  <c r="E21"/>
  <c r="E19"/>
  <c r="E17"/>
  <c r="E15"/>
  <c r="E13"/>
  <c r="E11"/>
  <c r="E9"/>
  <c r="E7"/>
  <c r="F6"/>
  <c r="G47"/>
  <c r="G45"/>
  <c r="G43"/>
  <c r="G41"/>
  <c r="G39"/>
  <c r="G37"/>
  <c r="G35"/>
  <c r="G33"/>
  <c r="G31"/>
  <c r="G29"/>
  <c r="G27"/>
  <c r="G25"/>
  <c r="G23"/>
  <c r="G21"/>
  <c r="G19"/>
  <c r="G17"/>
  <c r="G15"/>
  <c r="G13"/>
  <c r="G11"/>
  <c r="G9"/>
  <c r="G7"/>
  <c r="F46"/>
  <c r="F44"/>
  <c r="F42"/>
  <c r="F40"/>
  <c r="F38"/>
  <c r="F36"/>
  <c r="F34"/>
  <c r="F32"/>
  <c r="F30"/>
  <c r="F28"/>
  <c r="F26"/>
  <c r="F24"/>
  <c r="F20"/>
  <c r="F18"/>
  <c r="F16"/>
  <c r="F14"/>
  <c r="F12"/>
  <c r="F10"/>
  <c r="F8"/>
  <c r="E6"/>
  <c r="E46"/>
  <c r="E44"/>
  <c r="E42"/>
  <c r="E40"/>
  <c r="E38"/>
  <c r="E36"/>
  <c r="E34"/>
  <c r="E32"/>
  <c r="E30"/>
  <c r="E28"/>
  <c r="E26"/>
  <c r="E24"/>
  <c r="E20"/>
  <c r="E18"/>
  <c r="E16"/>
  <c r="E14"/>
  <c r="E12"/>
  <c r="E10"/>
  <c r="B22" i="11" l="1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C5" i="3"/>
  <c r="D5"/>
  <c r="C6"/>
  <c r="D6"/>
  <c r="C7"/>
  <c r="D7"/>
  <c r="C8"/>
  <c r="D8"/>
  <c r="C9"/>
  <c r="D9"/>
  <c r="C10"/>
  <c r="D10"/>
  <c r="C11"/>
  <c r="D11"/>
  <c r="C12"/>
  <c r="D12"/>
  <c r="B6" i="1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C21"/>
  <c r="B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B89"/>
  <c r="C89"/>
  <c r="B21" i="11"/>
  <c r="C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7"/>
  <c r="C12" i="21"/>
  <c r="E12"/>
  <c r="G12"/>
  <c r="Y40" i="11" l="1"/>
  <c r="Y36"/>
  <c r="Y28"/>
  <c r="Y21"/>
  <c r="Y44"/>
  <c r="Y42"/>
  <c r="Y38"/>
  <c r="Y34"/>
  <c r="Y32"/>
  <c r="Y30"/>
  <c r="Y26"/>
  <c r="Y24"/>
  <c r="Y22"/>
  <c r="Z21"/>
  <c r="Y47"/>
  <c r="Y45"/>
  <c r="Y43"/>
  <c r="Y41"/>
  <c r="Y39"/>
  <c r="Y37"/>
  <c r="Y35"/>
  <c r="Y33"/>
  <c r="Y31"/>
  <c r="Y29"/>
  <c r="Y27"/>
  <c r="Y25"/>
  <c r="Y23"/>
  <c r="Y46"/>
  <c r="AT46"/>
  <c r="B4"/>
  <c r="R6"/>
  <c r="R8"/>
  <c r="R10"/>
  <c r="R5"/>
  <c r="R7"/>
  <c r="R9"/>
  <c r="R11"/>
  <c r="R13"/>
  <c r="R12"/>
  <c r="Q10"/>
  <c r="O10"/>
  <c r="D10"/>
  <c r="F10"/>
  <c r="H10"/>
  <c r="J10"/>
  <c r="L10"/>
  <c r="C10"/>
  <c r="N10"/>
  <c r="E10"/>
  <c r="G10"/>
  <c r="I10"/>
  <c r="K10"/>
  <c r="M10"/>
  <c r="P10"/>
  <c r="C9"/>
  <c r="D13"/>
  <c r="F13"/>
  <c r="H13"/>
  <c r="J13"/>
  <c r="L13"/>
  <c r="N13"/>
  <c r="P13"/>
  <c r="C13"/>
  <c r="E13"/>
  <c r="G13"/>
  <c r="I13"/>
  <c r="K13"/>
  <c r="M13"/>
  <c r="O13"/>
  <c r="Q13"/>
  <c r="D11"/>
  <c r="F11"/>
  <c r="H11"/>
  <c r="J11"/>
  <c r="L11"/>
  <c r="N11"/>
  <c r="P11"/>
  <c r="C12"/>
  <c r="E12"/>
  <c r="G12"/>
  <c r="I12"/>
  <c r="K12"/>
  <c r="M12"/>
  <c r="O12"/>
  <c r="Q12"/>
  <c r="C11"/>
  <c r="E11"/>
  <c r="G11"/>
  <c r="I11"/>
  <c r="K11"/>
  <c r="M11"/>
  <c r="O11"/>
  <c r="Q11"/>
  <c r="D12"/>
  <c r="F12"/>
  <c r="H12"/>
  <c r="J12"/>
  <c r="L12"/>
  <c r="N12"/>
  <c r="P12"/>
  <c r="Q9"/>
  <c r="Q7"/>
  <c r="Q6"/>
  <c r="P9"/>
  <c r="P7"/>
  <c r="P6"/>
  <c r="O9"/>
  <c r="O7"/>
  <c r="O6"/>
  <c r="N9"/>
  <c r="N7"/>
  <c r="N5"/>
  <c r="C5"/>
  <c r="N6"/>
  <c r="Q8"/>
  <c r="Q5"/>
  <c r="P8"/>
  <c r="P5"/>
  <c r="O8"/>
  <c r="O5"/>
  <c r="N8"/>
  <c r="D5"/>
  <c r="M5"/>
  <c r="C7"/>
  <c r="E5"/>
  <c r="F5"/>
  <c r="G5"/>
  <c r="H5"/>
  <c r="I5"/>
  <c r="J5"/>
  <c r="K5"/>
  <c r="L5"/>
  <c r="D6"/>
  <c r="E6"/>
  <c r="F6"/>
  <c r="G6"/>
  <c r="H6"/>
  <c r="I6"/>
  <c r="J6"/>
  <c r="K6"/>
  <c r="L6"/>
  <c r="M6"/>
  <c r="D7"/>
  <c r="E7"/>
  <c r="F7"/>
  <c r="G7"/>
  <c r="H7"/>
  <c r="I7"/>
  <c r="J7"/>
  <c r="K7"/>
  <c r="L7"/>
  <c r="M7"/>
  <c r="D8"/>
  <c r="E8"/>
  <c r="F8"/>
  <c r="G8"/>
  <c r="H8"/>
  <c r="I8"/>
  <c r="J8"/>
  <c r="K8"/>
  <c r="L8"/>
  <c r="M8"/>
  <c r="D9"/>
  <c r="E9"/>
  <c r="F9"/>
  <c r="G9"/>
  <c r="H9"/>
  <c r="I9"/>
  <c r="J9"/>
  <c r="K9"/>
  <c r="L9"/>
  <c r="M9"/>
  <c r="C6"/>
  <c r="C8"/>
  <c r="C4"/>
  <c r="A22"/>
  <c r="A28"/>
  <c r="G48"/>
  <c r="F48"/>
  <c r="F12" i="21"/>
  <c r="D12"/>
  <c r="A23" i="11" l="1"/>
  <c r="A45" i="44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20" i="52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20" i="53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25" i="11"/>
  <c r="A27"/>
  <c r="A29"/>
  <c r="A31"/>
  <c r="A33"/>
  <c r="A24"/>
  <c r="A35"/>
  <c r="A37"/>
  <c r="A39"/>
  <c r="A41"/>
  <c r="A43"/>
  <c r="A45"/>
  <c r="A47"/>
  <c r="A26"/>
  <c r="A30"/>
  <c r="A32"/>
  <c r="A34"/>
  <c r="A36"/>
  <c r="A38"/>
  <c r="A40"/>
  <c r="A42"/>
  <c r="A44"/>
  <c r="A46"/>
  <c r="R14" l="1"/>
  <c r="R15" s="1"/>
  <c r="R16" s="1"/>
  <c r="N14"/>
  <c r="N15" s="1"/>
  <c r="C14" i="44"/>
  <c r="G14" i="53"/>
  <c r="G15" s="1"/>
  <c r="G16" s="1"/>
  <c r="F14"/>
  <c r="F15" s="1"/>
  <c r="F16" s="1"/>
  <c r="Q14" i="11"/>
  <c r="Q15" s="1"/>
  <c r="P14"/>
  <c r="P15" s="1"/>
  <c r="O14"/>
  <c r="O15" s="1"/>
  <c r="H14" i="53"/>
  <c r="H15" s="1"/>
  <c r="H16" s="1"/>
  <c r="I14"/>
  <c r="I15" s="1"/>
  <c r="I16" s="1"/>
  <c r="E14"/>
  <c r="E15" s="1"/>
  <c r="E16" s="1"/>
  <c r="C14"/>
  <c r="D14"/>
  <c r="D15" s="1"/>
  <c r="D16" s="1"/>
  <c r="H14" i="52"/>
  <c r="H15" s="1"/>
  <c r="H16" s="1"/>
  <c r="F14"/>
  <c r="F15" s="1"/>
  <c r="F16" s="1"/>
  <c r="D14"/>
  <c r="D15" s="1"/>
  <c r="D16" s="1"/>
  <c r="I14"/>
  <c r="I15" s="1"/>
  <c r="I16" s="1"/>
  <c r="G14"/>
  <c r="G15" s="1"/>
  <c r="G16" s="1"/>
  <c r="E14"/>
  <c r="E15" s="1"/>
  <c r="E16" s="1"/>
  <c r="C14"/>
  <c r="D14" i="11"/>
  <c r="M14"/>
  <c r="M15" s="1"/>
  <c r="L14"/>
  <c r="K14"/>
  <c r="J14"/>
  <c r="J15" s="1"/>
  <c r="I14"/>
  <c r="I15" s="1"/>
  <c r="H14"/>
  <c r="H15" s="1"/>
  <c r="H16" s="1"/>
  <c r="G14"/>
  <c r="G15" s="1"/>
  <c r="F14"/>
  <c r="E14"/>
  <c r="E15" s="1"/>
  <c r="L15"/>
  <c r="I14" i="44"/>
  <c r="I15" s="1"/>
  <c r="I16" s="1"/>
  <c r="E14"/>
  <c r="E15" s="1"/>
  <c r="E16" s="1"/>
  <c r="F14"/>
  <c r="F15" s="1"/>
  <c r="F16" s="1"/>
  <c r="G14"/>
  <c r="G15" s="1"/>
  <c r="G16" s="1"/>
  <c r="H14"/>
  <c r="H15" s="1"/>
  <c r="H16" s="1"/>
  <c r="D14"/>
  <c r="D15" s="1"/>
  <c r="D16" s="1"/>
  <c r="C14" i="11"/>
  <c r="C15" s="1"/>
  <c r="D15"/>
  <c r="F15"/>
  <c r="K15"/>
  <c r="L16" l="1"/>
  <c r="J16"/>
  <c r="O16"/>
  <c r="Q16"/>
  <c r="N16"/>
  <c r="I16"/>
  <c r="G16"/>
  <c r="E16"/>
  <c r="K16"/>
  <c r="F16"/>
  <c r="D16"/>
  <c r="C16"/>
  <c r="M16"/>
  <c r="P16"/>
  <c r="J14" i="52"/>
  <c r="J15" s="1"/>
  <c r="J16" s="1"/>
  <c r="J14" i="53"/>
  <c r="J15" s="1"/>
  <c r="J16" s="1"/>
  <c r="C15"/>
  <c r="C16" s="1"/>
  <c r="C15" i="44"/>
  <c r="C16" s="1"/>
  <c r="J14"/>
  <c r="J15" s="1"/>
  <c r="J16" s="1"/>
  <c r="C15" i="52"/>
  <c r="C16" s="1"/>
  <c r="V104" i="1" l="1"/>
  <c r="P130"/>
  <c r="P129"/>
  <c r="P126"/>
  <c r="P131"/>
  <c r="P128"/>
  <c r="P127"/>
  <c r="P117"/>
  <c r="P114"/>
  <c r="L109" l="1"/>
  <c r="L107"/>
  <c r="L105"/>
  <c r="L110"/>
  <c r="L108"/>
  <c r="L106"/>
  <c r="V126"/>
  <c r="V130"/>
  <c r="L104"/>
  <c r="L113"/>
  <c r="V127"/>
  <c r="V131"/>
  <c r="V106"/>
  <c r="V107"/>
  <c r="V128"/>
  <c r="V129"/>
  <c r="V110"/>
  <c r="L114"/>
  <c r="L117"/>
  <c r="L112"/>
  <c r="L116"/>
  <c r="P115"/>
  <c r="P116"/>
  <c r="V111"/>
  <c r="V108"/>
  <c r="V117"/>
  <c r="V112"/>
  <c r="V116"/>
  <c r="P113" l="1"/>
  <c r="P125"/>
  <c r="V109"/>
  <c r="V114"/>
  <c r="P111"/>
  <c r="V115"/>
  <c r="V105"/>
  <c r="V113"/>
  <c r="L111"/>
  <c r="V125"/>
  <c r="P112"/>
  <c r="L115"/>
  <c r="V61" l="1"/>
  <c r="V60"/>
  <c r="V59"/>
  <c r="V58"/>
  <c r="V57"/>
  <c r="V56"/>
  <c r="V55" l="1"/>
  <c r="P61"/>
  <c r="P60"/>
  <c r="P59"/>
  <c r="P57"/>
  <c r="P56"/>
  <c r="P55"/>
  <c r="L61"/>
  <c r="L60"/>
  <c r="L59"/>
  <c r="L58"/>
  <c r="L57"/>
  <c r="L56"/>
  <c r="L55"/>
  <c r="P58" l="1"/>
  <c r="V54"/>
  <c r="V53"/>
  <c r="V52"/>
  <c r="V51"/>
  <c r="V50"/>
  <c r="V49"/>
  <c r="V47" l="1"/>
  <c r="V46"/>
  <c r="V45"/>
  <c r="V44"/>
  <c r="V43"/>
  <c r="V42"/>
  <c r="V48" l="1"/>
  <c r="L47"/>
  <c r="L46"/>
  <c r="L45"/>
  <c r="L44"/>
  <c r="L43"/>
  <c r="L42"/>
  <c r="P47"/>
  <c r="P46"/>
  <c r="P45"/>
  <c r="P44"/>
  <c r="P43"/>
  <c r="P42"/>
  <c r="V18"/>
  <c r="V17"/>
  <c r="V16"/>
  <c r="V15"/>
  <c r="V14"/>
  <c r="V12"/>
  <c r="V7"/>
  <c r="V8"/>
  <c r="V9"/>
  <c r="V10"/>
  <c r="V11"/>
  <c r="V13" l="1"/>
  <c r="V41"/>
  <c r="P41"/>
  <c r="L13"/>
  <c r="L19"/>
  <c r="L18"/>
  <c r="L17"/>
  <c r="L16"/>
  <c r="L15"/>
  <c r="L14"/>
  <c r="P19"/>
  <c r="P18"/>
  <c r="P17"/>
  <c r="P16"/>
  <c r="P15"/>
  <c r="P14"/>
  <c r="P13"/>
  <c r="L41" l="1"/>
  <c r="V6" l="1"/>
  <c r="V19"/>
  <c r="P12" l="1"/>
  <c r="L10"/>
  <c r="P11"/>
  <c r="P9"/>
  <c r="P8"/>
  <c r="P10"/>
  <c r="P7"/>
  <c r="P6"/>
  <c r="L7"/>
  <c r="L11"/>
  <c r="L12"/>
  <c r="L6"/>
  <c r="L9"/>
  <c r="L8"/>
  <c r="L131" l="1"/>
  <c r="L129"/>
  <c r="L127"/>
  <c r="L125"/>
  <c r="L130"/>
  <c r="L128"/>
  <c r="L126"/>
  <c r="P105" l="1"/>
  <c r="P107"/>
  <c r="P109"/>
  <c r="P104"/>
  <c r="P106"/>
  <c r="P108"/>
  <c r="P110"/>
  <c r="L48" l="1"/>
  <c r="L49"/>
  <c r="L54"/>
  <c r="L53"/>
  <c r="L52"/>
  <c r="L51"/>
  <c r="L50"/>
  <c r="P49" l="1"/>
  <c r="P50"/>
  <c r="P51"/>
  <c r="P48"/>
  <c r="P52"/>
  <c r="P53"/>
  <c r="P54"/>
  <c r="L180" l="1"/>
  <c r="L176"/>
  <c r="L174"/>
  <c r="L187"/>
  <c r="L183"/>
  <c r="P182"/>
  <c r="P187"/>
  <c r="L178"/>
  <c r="L185"/>
  <c r="P183"/>
  <c r="P184"/>
  <c r="P185"/>
  <c r="P186"/>
  <c r="L179"/>
  <c r="L177"/>
  <c r="L175"/>
  <c r="L184"/>
  <c r="L186"/>
  <c r="L182"/>
  <c r="L181" l="1"/>
  <c r="V186"/>
  <c r="V184"/>
  <c r="V182"/>
  <c r="V181"/>
  <c r="V187"/>
  <c r="V185"/>
  <c r="V183"/>
  <c r="P181"/>
  <c r="V160" l="1"/>
  <c r="V164"/>
  <c r="V165"/>
  <c r="V166"/>
  <c r="V161"/>
  <c r="V163"/>
  <c r="V162"/>
  <c r="V170" l="1"/>
  <c r="V173"/>
  <c r="V171"/>
  <c r="V169"/>
  <c r="V167"/>
  <c r="V172"/>
  <c r="V168"/>
  <c r="V146" l="1"/>
  <c r="V148"/>
  <c r="V150"/>
  <c r="V147"/>
  <c r="V149"/>
  <c r="V159" l="1"/>
  <c r="V157"/>
  <c r="V155"/>
  <c r="V151"/>
  <c r="V153"/>
  <c r="V158"/>
  <c r="V156"/>
  <c r="V154"/>
  <c r="V118"/>
  <c r="V152"/>
  <c r="V76" l="1"/>
  <c r="V78"/>
  <c r="V80"/>
  <c r="V82"/>
  <c r="V121"/>
  <c r="V123"/>
  <c r="V119"/>
  <c r="V124"/>
  <c r="V120"/>
  <c r="V122"/>
  <c r="V77"/>
  <c r="V79"/>
  <c r="V81"/>
  <c r="V86" l="1"/>
  <c r="V89"/>
  <c r="V85"/>
  <c r="V88"/>
  <c r="V84"/>
  <c r="V87"/>
  <c r="V83"/>
  <c r="L98" l="1"/>
  <c r="P97" l="1"/>
  <c r="V90"/>
  <c r="V91"/>
  <c r="V92"/>
  <c r="V93"/>
  <c r="L94"/>
  <c r="L92"/>
  <c r="L90"/>
  <c r="P95"/>
  <c r="P93"/>
  <c r="P91"/>
  <c r="P99"/>
  <c r="P101"/>
  <c r="V98"/>
  <c r="V97"/>
  <c r="L99"/>
  <c r="L101"/>
  <c r="P98"/>
  <c r="V94"/>
  <c r="V95"/>
  <c r="L95"/>
  <c r="L93"/>
  <c r="L91"/>
  <c r="P94"/>
  <c r="P92"/>
  <c r="P90"/>
  <c r="L97"/>
  <c r="P103"/>
  <c r="L100" l="1"/>
  <c r="P100"/>
  <c r="V103"/>
  <c r="V101"/>
  <c r="V96"/>
  <c r="V100"/>
  <c r="L102"/>
  <c r="V102"/>
  <c r="V99"/>
  <c r="P102"/>
  <c r="L103"/>
  <c r="L96"/>
  <c r="P96"/>
  <c r="V21" l="1"/>
  <c r="V23"/>
  <c r="V25"/>
  <c r="V29"/>
  <c r="V31"/>
  <c r="V33"/>
  <c r="V22"/>
  <c r="V24"/>
  <c r="V26"/>
  <c r="V28"/>
  <c r="V30"/>
  <c r="V32"/>
  <c r="V20" l="1"/>
  <c r="V27"/>
  <c r="P20" l="1"/>
  <c r="P22"/>
  <c r="P24"/>
  <c r="P26"/>
  <c r="L21"/>
  <c r="L23"/>
  <c r="L25"/>
  <c r="P21"/>
  <c r="P23"/>
  <c r="P25"/>
  <c r="L20"/>
  <c r="L22"/>
  <c r="L24"/>
  <c r="L26"/>
  <c r="L123" l="1"/>
  <c r="L119"/>
  <c r="L124"/>
  <c r="L120"/>
  <c r="P121"/>
  <c r="P124"/>
  <c r="P120"/>
  <c r="L121"/>
  <c r="L122"/>
  <c r="L118"/>
  <c r="P123"/>
  <c r="P119"/>
  <c r="P122"/>
  <c r="P118"/>
  <c r="P147" l="1"/>
  <c r="P146"/>
  <c r="L153"/>
  <c r="L157"/>
  <c r="L154"/>
  <c r="L158"/>
  <c r="P167"/>
  <c r="P169"/>
  <c r="P171"/>
  <c r="P173"/>
  <c r="P153"/>
  <c r="P155"/>
  <c r="P157"/>
  <c r="P159"/>
  <c r="P151"/>
  <c r="P150"/>
  <c r="L155"/>
  <c r="L159"/>
  <c r="L148"/>
  <c r="P168"/>
  <c r="P170"/>
  <c r="P172"/>
  <c r="P154"/>
  <c r="P156"/>
  <c r="P158"/>
  <c r="P149"/>
  <c r="P152"/>
  <c r="P148"/>
  <c r="L156"/>
  <c r="L163"/>
  <c r="L165"/>
  <c r="L166"/>
  <c r="L167"/>
  <c r="L171"/>
  <c r="L168"/>
  <c r="L172"/>
  <c r="P165"/>
  <c r="P166"/>
  <c r="P161"/>
  <c r="L162"/>
  <c r="L160"/>
  <c r="L164"/>
  <c r="L161"/>
  <c r="L169"/>
  <c r="L173"/>
  <c r="L170"/>
  <c r="P162"/>
  <c r="P164"/>
  <c r="P163"/>
  <c r="P160"/>
  <c r="L151"/>
  <c r="L147"/>
  <c r="L150"/>
  <c r="L146"/>
  <c r="L149"/>
  <c r="L152"/>
  <c r="L33" l="1"/>
  <c r="L27"/>
  <c r="L31"/>
  <c r="L28"/>
  <c r="L32"/>
  <c r="P30"/>
  <c r="P27"/>
  <c r="P31"/>
  <c r="L29"/>
  <c r="L30"/>
  <c r="P28"/>
  <c r="P32"/>
  <c r="P29"/>
  <c r="P33"/>
  <c r="L83" l="1"/>
  <c r="L85"/>
  <c r="L87"/>
  <c r="L89"/>
  <c r="L84"/>
  <c r="L86"/>
  <c r="L88"/>
  <c r="L77" l="1"/>
  <c r="L82"/>
  <c r="L80"/>
  <c r="P84"/>
  <c r="P87"/>
  <c r="P86"/>
  <c r="L79"/>
  <c r="L78"/>
  <c r="L76"/>
  <c r="L81"/>
  <c r="P83"/>
  <c r="P85"/>
  <c r="P89"/>
  <c r="P88"/>
  <c r="P78" l="1"/>
  <c r="P80"/>
  <c r="P82"/>
  <c r="P76"/>
  <c r="P77"/>
  <c r="P79"/>
  <c r="P81"/>
  <c r="P64" l="1"/>
  <c r="L66"/>
  <c r="L67"/>
  <c r="V66"/>
  <c r="V68"/>
  <c r="V67"/>
  <c r="V62"/>
  <c r="P65"/>
  <c r="L75"/>
  <c r="L69"/>
  <c r="P66"/>
  <c r="P68"/>
  <c r="P67"/>
  <c r="P62"/>
  <c r="L63"/>
  <c r="L65"/>
  <c r="L64"/>
  <c r="L62"/>
  <c r="V65"/>
  <c r="V64"/>
  <c r="V63"/>
  <c r="P63"/>
  <c r="L68"/>
  <c r="L72"/>
  <c r="L74"/>
  <c r="L73"/>
  <c r="L71"/>
  <c r="L70"/>
  <c r="P72" l="1"/>
  <c r="P75"/>
  <c r="P71"/>
  <c r="P74"/>
  <c r="P70"/>
  <c r="V72"/>
  <c r="V74"/>
  <c r="V75"/>
  <c r="V69"/>
  <c r="P73"/>
  <c r="P69"/>
  <c r="V73"/>
  <c r="V71"/>
  <c r="V70"/>
  <c r="P180" l="1"/>
  <c r="P176"/>
  <c r="P179"/>
  <c r="P175"/>
  <c r="P178"/>
  <c r="P174"/>
  <c r="P177"/>
  <c r="V174" l="1"/>
  <c r="V175"/>
  <c r="V179"/>
  <c r="V178"/>
  <c r="V176"/>
  <c r="V180"/>
  <c r="V177"/>
  <c r="L36" l="1"/>
  <c r="L37"/>
  <c r="L34"/>
  <c r="L38"/>
  <c r="L35"/>
  <c r="L39"/>
  <c r="L40"/>
  <c r="P34" l="1"/>
  <c r="P36"/>
  <c r="P40"/>
  <c r="P37"/>
  <c r="V34"/>
  <c r="V38"/>
  <c r="V39"/>
  <c r="V36"/>
  <c r="P38"/>
  <c r="P35"/>
  <c r="P39"/>
  <c r="V37"/>
  <c r="V35"/>
  <c r="V40"/>
  <c r="L139" l="1"/>
  <c r="L144"/>
  <c r="L145"/>
  <c r="L143"/>
  <c r="L140"/>
  <c r="L142"/>
  <c r="L141"/>
  <c r="P140" l="1"/>
  <c r="P142"/>
  <c r="P139"/>
  <c r="V139"/>
  <c r="V140"/>
  <c r="V141"/>
  <c r="P144"/>
  <c r="P141"/>
  <c r="P145"/>
  <c r="P143"/>
  <c r="V144"/>
  <c r="V142"/>
  <c r="V143"/>
  <c r="V145"/>
  <c r="L134" l="1"/>
  <c r="L132"/>
  <c r="L133"/>
  <c r="L135"/>
  <c r="L138"/>
  <c r="L137"/>
  <c r="L136"/>
  <c r="P134"/>
  <c r="P137"/>
  <c r="P132"/>
  <c r="P135"/>
  <c r="P136"/>
  <c r="P138"/>
  <c r="P133"/>
  <c r="V138" l="1"/>
  <c r="V134"/>
  <c r="V137"/>
  <c r="V136"/>
  <c r="V132"/>
  <c r="V133"/>
  <c r="V135"/>
</calcChain>
</file>

<file path=xl/sharedStrings.xml><?xml version="1.0" encoding="utf-8"?>
<sst xmlns="http://schemas.openxmlformats.org/spreadsheetml/2006/main" count="1377" uniqueCount="174">
  <si>
    <t>08097</t>
  </si>
  <si>
    <t>Description</t>
  </si>
  <si>
    <t>FIPS</t>
  </si>
  <si>
    <t>STFIPs</t>
  </si>
  <si>
    <t>County</t>
  </si>
  <si>
    <t>Source</t>
  </si>
  <si>
    <t>Totals</t>
  </si>
  <si>
    <t>Emissions Summary</t>
  </si>
  <si>
    <t>Emissions Summary - All Source Categories</t>
  </si>
  <si>
    <t>By county and source category NOx emissions (tons/year)</t>
  </si>
  <si>
    <t>Basinwide, by source category emissions  (tons/year)</t>
  </si>
  <si>
    <t>by_cnty_allpol</t>
  </si>
  <si>
    <t>by_src_allpol</t>
  </si>
  <si>
    <t>VOC-basin-pie</t>
  </si>
  <si>
    <t>NOx-basin-pie</t>
  </si>
  <si>
    <t>VOC-bar-cnty</t>
  </si>
  <si>
    <t>NOx-bar-cnty</t>
  </si>
  <si>
    <t>all_src_inventory</t>
  </si>
  <si>
    <t>Data</t>
  </si>
  <si>
    <t>Grand Total</t>
  </si>
  <si>
    <t>Pitkin</t>
  </si>
  <si>
    <t>Summary pie chart of basinwide NOx emissions by source category</t>
  </si>
  <si>
    <t>Summary bar chart of NOx emissions by county and source category</t>
  </si>
  <si>
    <t>Summary table of VOC emissions by county and source category</t>
  </si>
  <si>
    <t>Readme notes for this spreadsheet</t>
  </si>
  <si>
    <t>Sheet</t>
  </si>
  <si>
    <t>Total</t>
  </si>
  <si>
    <t>QA Purpose</t>
  </si>
  <si>
    <t>Basin_Boundary</t>
  </si>
  <si>
    <t>Delta</t>
  </si>
  <si>
    <t>Garfield</t>
  </si>
  <si>
    <t>Gunnison</t>
  </si>
  <si>
    <t>Mesa</t>
  </si>
  <si>
    <t>Moffat</t>
  </si>
  <si>
    <t>Rio Blanco</t>
  </si>
  <si>
    <t>Routt</t>
  </si>
  <si>
    <t>08029</t>
  </si>
  <si>
    <t>08045</t>
  </si>
  <si>
    <t>08051</t>
  </si>
  <si>
    <t>08077</t>
  </si>
  <si>
    <t>08081</t>
  </si>
  <si>
    <t>08103</t>
  </si>
  <si>
    <t>08107</t>
  </si>
  <si>
    <t xml:space="preserve">Pictorial Piceance Basin Boundary </t>
  </si>
  <si>
    <t>Piceance Basin Counties:</t>
  </si>
  <si>
    <r>
      <t>Piceance Basin Counties inlcudes</t>
    </r>
    <r>
      <rPr>
        <b/>
        <sz val="10"/>
        <rFont val="Arial"/>
        <family val="2"/>
      </rPr>
      <t xml:space="preserve"> Moffat, Routt, Rio Blanco, Garfield, Eagle, Mesa, Delta, Gunnison, Chaffee, Lake, and Pitkin Counties. </t>
    </r>
  </si>
  <si>
    <t>Well Count</t>
  </si>
  <si>
    <t>Oil Production (bbl)</t>
  </si>
  <si>
    <t>Gas Well Condensate</t>
  </si>
  <si>
    <t>Gas Production (MCF)</t>
  </si>
  <si>
    <t>Source Category</t>
  </si>
  <si>
    <t>Combined Category</t>
  </si>
  <si>
    <t>Source Type</t>
  </si>
  <si>
    <t>Production</t>
  </si>
  <si>
    <t>Completion Equipment</t>
  </si>
  <si>
    <t>Completion Traffic</t>
  </si>
  <si>
    <t>dust</t>
  </si>
  <si>
    <t>Construction Dust, Fugitive</t>
  </si>
  <si>
    <t>Construction Dust</t>
  </si>
  <si>
    <t>Construction</t>
  </si>
  <si>
    <t>Construction Dust, Wind Erosion</t>
  </si>
  <si>
    <t>Construction Traffic</t>
  </si>
  <si>
    <t>Construction Equipment</t>
  </si>
  <si>
    <t>Production Traffic</t>
  </si>
  <si>
    <t>2009 Mobile Source Emissions</t>
  </si>
  <si>
    <t>VOC -Exh (tons/yr)</t>
  </si>
  <si>
    <t>Recompletion Equipment</t>
  </si>
  <si>
    <t>Miscellaneous Equip</t>
  </si>
  <si>
    <t>PM10-Exh  (tons/yr)</t>
  </si>
  <si>
    <t>PM10-brakewear  (tons/yr)</t>
  </si>
  <si>
    <t>PM10-Tirewear  (tons/yr)</t>
  </si>
  <si>
    <t>Total PM10  (tons/yr)</t>
  </si>
  <si>
    <t>Values</t>
  </si>
  <si>
    <t>Sum of VOC -Exh (tons/yr)</t>
  </si>
  <si>
    <t>Sum of Total PM10  (tons/yr)</t>
  </si>
  <si>
    <t>NOx (tons/yr)</t>
  </si>
  <si>
    <t>CO (tons/yr)</t>
  </si>
  <si>
    <t>Sum of NOx (tons/yr)</t>
  </si>
  <si>
    <t>Sum of CO (tons/yr)</t>
  </si>
  <si>
    <t>Sum of Sox (tons/yr)</t>
  </si>
  <si>
    <t>Total VOC (tons/yr)</t>
  </si>
  <si>
    <t>Sum of Total VOC (tons/yr)</t>
  </si>
  <si>
    <t>By county  CAP emissions (tons/year)</t>
  </si>
  <si>
    <t>Sum of PM10-Exh  (tons/yr)</t>
  </si>
  <si>
    <t>Sum of PM10-Tirewear  (tons/yr)</t>
  </si>
  <si>
    <t>Sum of PM10-brakewear  (tons/yr)</t>
  </si>
  <si>
    <t>VOC -Evp (tons/yr)</t>
  </si>
  <si>
    <t>Sum of VOC -Evp (tons/yr)</t>
  </si>
  <si>
    <t>By county and source category Total VOC emissions (tons/year)</t>
  </si>
  <si>
    <t>By county and source category Total PM10 emissions (tons/year)</t>
  </si>
  <si>
    <t>2009 Activity for the Piceance Basin</t>
  </si>
  <si>
    <t>Activity</t>
  </si>
  <si>
    <t xml:space="preserve">2009 Statistics </t>
  </si>
  <si>
    <t>Summary table of basinwide emissions for all criteria pollutants by source category</t>
  </si>
  <si>
    <t>PM10-basin-pie</t>
  </si>
  <si>
    <t>Summary pie chart of basinwide VOC emissions including exhaust and evaporative by source category</t>
  </si>
  <si>
    <t>PM10-bar-cnty</t>
  </si>
  <si>
    <t>Summary pie chart of basinwide VOC emissions including exhaust and evaporative by county and source category</t>
  </si>
  <si>
    <t>Summary table of  VOC emissions including exhaust and evaporative by county and source category</t>
  </si>
  <si>
    <t>Basinwide, all source emissions inventory by county</t>
  </si>
  <si>
    <t>-</t>
  </si>
  <si>
    <t>traffic</t>
  </si>
  <si>
    <t>Fugitive Dust PM10  (tons/yr)</t>
  </si>
  <si>
    <t>Construction Traffic, Pipeline - Idling</t>
  </si>
  <si>
    <t>Construction Traffic, Drilling - Idling</t>
  </si>
  <si>
    <t>Completion Traffic - Idling</t>
  </si>
  <si>
    <t>Completion/Recompletion</t>
  </si>
  <si>
    <t>Recompletion Traffic - Idling</t>
  </si>
  <si>
    <t>Recompletion Traffic</t>
  </si>
  <si>
    <t>Production Traffic - Idling</t>
  </si>
  <si>
    <t>Maintenance Operation Traffic - Idling</t>
  </si>
  <si>
    <t>Employee Commuter Traffic - Idling</t>
  </si>
  <si>
    <t>Ancillary Traffic - Idling</t>
  </si>
  <si>
    <t>Y</t>
  </si>
  <si>
    <t>N</t>
  </si>
  <si>
    <t>Not other?</t>
  </si>
  <si>
    <t xml:space="preserve">Others </t>
  </si>
  <si>
    <t xml:space="preserve"> </t>
  </si>
  <si>
    <t>NOx 
(tons/year)</t>
  </si>
  <si>
    <t>CO 
(tons/year)</t>
  </si>
  <si>
    <t>VOC-Exh 
(tons/year)</t>
  </si>
  <si>
    <t>PM10-Exh 
(tons/year)</t>
  </si>
  <si>
    <t>SOx 
(tons/year)</t>
  </si>
  <si>
    <t>Sum of Fugitive Dust PM10  (tons/yr)</t>
  </si>
  <si>
    <t>Fugitive Dust PM10  
(tons/year)</t>
  </si>
  <si>
    <t>VOC -Evp 
(tons/year)</t>
  </si>
  <si>
    <t>PM10-Brake  (tons/year)</t>
  </si>
  <si>
    <t>PM10-Tire  (tons/year)</t>
  </si>
  <si>
    <t>PM2.5-Exh  (tons/year)</t>
  </si>
  <si>
    <t>PM2.5-Brake  (tons/year)</t>
  </si>
  <si>
    <t>PM2.5-Tire  (tons/year)</t>
  </si>
  <si>
    <t>Total PM2.5  (tons/year)</t>
  </si>
  <si>
    <t>Fugitive Dust PM2.5  (tons/year)</t>
  </si>
  <si>
    <t>Sum of Total PM2.5  (tons/year)</t>
  </si>
  <si>
    <t>Sum of Fugitive Dust PM2.5  (tons/year)</t>
  </si>
  <si>
    <t>Sum of PM2.5-Exh  (tons/year)</t>
  </si>
  <si>
    <t>Sum of PM2.5-Brake  (tons/year)</t>
  </si>
  <si>
    <t>Sum of PM2.5-Tire  (tons/year)</t>
  </si>
  <si>
    <t>Source Category to Source Type Xref Table</t>
  </si>
  <si>
    <t>Construction Traffic, Well Pad - Idling</t>
  </si>
  <si>
    <t>diesel equipment</t>
  </si>
  <si>
    <t>Summary table of emissions by county</t>
  </si>
  <si>
    <t xml:space="preserve">The basin boundaries are provided below, both as a list of counties and pictorially as bounded by the red line.  The area encompassed by the Piceance Basin as described is the area for which emissions were  estimated.  </t>
  </si>
  <si>
    <t>PM2.5-bar-cnty</t>
  </si>
  <si>
    <t>PM2.5_bar_chart_tbl</t>
  </si>
  <si>
    <t>NOx_bar_chart_tbl</t>
  </si>
  <si>
    <t>PM10_bar_chart_tbl</t>
  </si>
  <si>
    <t>VOC_bar_chart_tbl</t>
  </si>
  <si>
    <t>Summary  table of PM10 emissions including fugitive dust, exhaust, brake and tier wear by county and source category</t>
  </si>
  <si>
    <t>Summary  table of PM2.5 emissions including fugitive dust, exhaust, brake and tier wear by county and source category</t>
  </si>
  <si>
    <t>Basin_Activity</t>
  </si>
  <si>
    <t>Basinwide activity statistics</t>
  </si>
  <si>
    <t>Oil Well</t>
  </si>
  <si>
    <t>Spud Count</t>
  </si>
  <si>
    <t>SOx (tons/yr)</t>
  </si>
  <si>
    <t>By county and source category Total PM2.5 emissions (tons/year)</t>
  </si>
  <si>
    <t>Summary pie chart of basinwide PM2.5 emissions including fugitive dust, exhaust, brake and tire wear by county and source category</t>
  </si>
  <si>
    <t>Summary pie chart of basinwide PM10 emissions including fugitive dust exhaust, brake and tire wear by source category</t>
  </si>
  <si>
    <t>Summary pie chart of basinwide PM10 emissions including fugitive dust, exhaust, brake and tire wear by county and source category</t>
  </si>
  <si>
    <t>Fracing Equipment</t>
  </si>
  <si>
    <t>Refracing Equipment</t>
  </si>
  <si>
    <t>Completion Traffic - Running</t>
  </si>
  <si>
    <t>Recompletion Traffic - Running</t>
  </si>
  <si>
    <t>Construction Traffic, Well Pad - Running</t>
  </si>
  <si>
    <t>Construction Traffic, Drilling - Running</t>
  </si>
  <si>
    <t>Construction Traffic, Pipeline - Running</t>
  </si>
  <si>
    <t>Production Traffic - Running</t>
  </si>
  <si>
    <t>Maintenance Operation Traffic - Running</t>
  </si>
  <si>
    <t>Employee Commuter Traffic - Running</t>
  </si>
  <si>
    <t>Ancillary Traffic - Running</t>
  </si>
  <si>
    <t>Well Pad Construction Equipment</t>
  </si>
  <si>
    <t>Other Relocatable Equipment</t>
  </si>
  <si>
    <t>Maintenance Operation Equipment</t>
  </si>
  <si>
    <t>Pipeline Construction Equipment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</si>
</sst>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0.0%"/>
    <numFmt numFmtId="166" formatCode="0.0"/>
    <numFmt numFmtId="167" formatCode="0.000%"/>
    <numFmt numFmtId="168" formatCode="#,##0.000"/>
  </numFmts>
  <fonts count="19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theme="0" tint="-0.1499984740745262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6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57">
    <xf numFmtId="0" fontId="0" fillId="0" borderId="0" xfId="0"/>
    <xf numFmtId="0" fontId="0" fillId="0" borderId="0" xfId="0" quotePrefix="1"/>
    <xf numFmtId="0" fontId="3" fillId="0" borderId="0" xfId="0" applyFont="1"/>
    <xf numFmtId="0" fontId="5" fillId="0" borderId="0" xfId="0" applyFont="1"/>
    <xf numFmtId="0" fontId="3" fillId="0" borderId="0" xfId="0" applyFont="1" applyAlignment="1"/>
    <xf numFmtId="0" fontId="0" fillId="0" borderId="0" xfId="0" applyFill="1"/>
    <xf numFmtId="0" fontId="0" fillId="0" borderId="0" xfId="0" applyFill="1" applyBorder="1"/>
    <xf numFmtId="0" fontId="2" fillId="0" borderId="0" xfId="0" applyFont="1"/>
    <xf numFmtId="0" fontId="6" fillId="0" borderId="0" xfId="0" applyFont="1"/>
    <xf numFmtId="9" fontId="0" fillId="0" borderId="0" xfId="1" applyFont="1"/>
    <xf numFmtId="0" fontId="2" fillId="0" borderId="0" xfId="0" applyFont="1" applyFill="1"/>
    <xf numFmtId="0" fontId="7" fillId="0" borderId="0" xfId="0" applyFont="1"/>
    <xf numFmtId="0" fontId="3" fillId="0" borderId="9" xfId="0" applyFont="1" applyBorder="1"/>
    <xf numFmtId="165" fontId="0" fillId="0" borderId="0" xfId="1" applyNumberFormat="1" applyFont="1" applyFill="1"/>
    <xf numFmtId="165" fontId="3" fillId="0" borderId="0" xfId="1" applyNumberFormat="1" applyFont="1" applyFill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1" fillId="0" borderId="0" xfId="0" applyFont="1" applyFill="1"/>
    <xf numFmtId="0" fontId="1" fillId="0" borderId="0" xfId="0" applyFont="1"/>
    <xf numFmtId="0" fontId="1" fillId="0" borderId="0" xfId="0" quotePrefix="1" applyFont="1"/>
    <xf numFmtId="0" fontId="1" fillId="0" borderId="0" xfId="0" applyFont="1" applyAlignment="1">
      <alignment horizontal="left"/>
    </xf>
    <xf numFmtId="3" fontId="1" fillId="0" borderId="0" xfId="0" applyNumberFormat="1" applyFont="1"/>
    <xf numFmtId="0" fontId="11" fillId="0" borderId="0" xfId="0" applyFont="1"/>
    <xf numFmtId="0" fontId="8" fillId="0" borderId="0" xfId="0" applyFont="1" applyFill="1"/>
    <xf numFmtId="0" fontId="3" fillId="0" borderId="0" xfId="0" applyFont="1" applyFill="1"/>
    <xf numFmtId="0" fontId="0" fillId="0" borderId="0" xfId="0" applyFill="1" applyAlignment="1">
      <alignment horizontal="left"/>
    </xf>
    <xf numFmtId="9" fontId="2" fillId="0" borderId="0" xfId="1" applyFont="1" applyFill="1"/>
    <xf numFmtId="0" fontId="12" fillId="0" borderId="0" xfId="0" applyFont="1"/>
    <xf numFmtId="165" fontId="1" fillId="0" borderId="0" xfId="1" applyNumberFormat="1" applyFont="1" applyFill="1"/>
    <xf numFmtId="0" fontId="14" fillId="2" borderId="0" xfId="0" applyFont="1" applyFill="1"/>
    <xf numFmtId="0" fontId="15" fillId="2" borderId="0" xfId="0" applyFont="1" applyFill="1"/>
    <xf numFmtId="0" fontId="13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top" wrapText="1"/>
    </xf>
    <xf numFmtId="0" fontId="0" fillId="2" borderId="0" xfId="0" applyFill="1"/>
    <xf numFmtId="0" fontId="7" fillId="0" borderId="0" xfId="0" applyFont="1" applyBorder="1"/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quotePrefix="1" applyFill="1" applyBorder="1" applyAlignment="1">
      <alignment horizontal="left"/>
    </xf>
    <xf numFmtId="0" fontId="1" fillId="0" borderId="0" xfId="0" quotePrefix="1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/>
    <xf numFmtId="0" fontId="0" fillId="0" borderId="0" xfId="0" quotePrefix="1" applyAlignment="1">
      <alignment horizontal="left"/>
    </xf>
    <xf numFmtId="0" fontId="0" fillId="0" borderId="10" xfId="0" applyFill="1" applyBorder="1"/>
    <xf numFmtId="3" fontId="0" fillId="0" borderId="1" xfId="0" applyNumberFormat="1" applyBorder="1"/>
    <xf numFmtId="167" fontId="0" fillId="0" borderId="0" xfId="0" applyNumberFormat="1"/>
    <xf numFmtId="0" fontId="6" fillId="0" borderId="0" xfId="0" applyFont="1" applyFill="1"/>
    <xf numFmtId="0" fontId="5" fillId="0" borderId="0" xfId="0" applyFont="1" applyFill="1"/>
    <xf numFmtId="9" fontId="1" fillId="0" borderId="0" xfId="1" applyFill="1"/>
    <xf numFmtId="9" fontId="3" fillId="0" borderId="0" xfId="1" applyFont="1" applyFill="1"/>
    <xf numFmtId="0" fontId="0" fillId="0" borderId="2" xfId="0" applyFill="1" applyBorder="1"/>
    <xf numFmtId="0" fontId="0" fillId="0" borderId="4" xfId="0" applyFill="1" applyBorder="1"/>
    <xf numFmtId="166" fontId="0" fillId="0" borderId="0" xfId="0" applyNumberFormat="1" applyFill="1"/>
    <xf numFmtId="0" fontId="0" fillId="0" borderId="3" xfId="0" applyFill="1" applyBorder="1"/>
    <xf numFmtId="0" fontId="0" fillId="0" borderId="5" xfId="0" applyFill="1" applyBorder="1"/>
    <xf numFmtId="0" fontId="0" fillId="0" borderId="7" xfId="0" applyFill="1" applyBorder="1"/>
    <xf numFmtId="9" fontId="1" fillId="0" borderId="0" xfId="0" applyNumberFormat="1" applyFont="1" applyFill="1"/>
    <xf numFmtId="9" fontId="0" fillId="0" borderId="0" xfId="1" applyFont="1" applyFill="1"/>
    <xf numFmtId="9" fontId="11" fillId="0" borderId="0" xfId="0" applyNumberFormat="1" applyFont="1" applyFill="1"/>
    <xf numFmtId="0" fontId="0" fillId="0" borderId="15" xfId="0" applyFill="1" applyBorder="1"/>
    <xf numFmtId="0" fontId="0" fillId="0" borderId="6" xfId="0" applyFill="1" applyBorder="1"/>
    <xf numFmtId="0" fontId="0" fillId="0" borderId="2" xfId="0" applyNumberFormat="1" applyFill="1" applyBorder="1"/>
    <xf numFmtId="0" fontId="0" fillId="0" borderId="7" xfId="0" applyNumberFormat="1" applyFill="1" applyBorder="1"/>
    <xf numFmtId="0" fontId="0" fillId="0" borderId="6" xfId="0" applyNumberFormat="1" applyFill="1" applyBorder="1"/>
    <xf numFmtId="0" fontId="0" fillId="0" borderId="10" xfId="0" applyNumberFormat="1" applyFill="1" applyBorder="1"/>
    <xf numFmtId="0" fontId="0" fillId="0" borderId="0" xfId="0" applyNumberFormat="1" applyFill="1"/>
    <xf numFmtId="0" fontId="0" fillId="0" borderId="12" xfId="0" applyNumberFormat="1" applyFill="1" applyBorder="1"/>
    <xf numFmtId="0" fontId="0" fillId="0" borderId="16" xfId="0" applyFill="1" applyBorder="1"/>
    <xf numFmtId="0" fontId="0" fillId="0" borderId="16" xfId="0" applyNumberFormat="1" applyFill="1" applyBorder="1"/>
    <xf numFmtId="0" fontId="0" fillId="0" borderId="17" xfId="0" applyNumberFormat="1" applyFill="1" applyBorder="1"/>
    <xf numFmtId="0" fontId="0" fillId="0" borderId="18" xfId="0" applyNumberFormat="1" applyFill="1" applyBorder="1"/>
    <xf numFmtId="0" fontId="3" fillId="0" borderId="0" xfId="0" applyFont="1" applyAlignment="1">
      <alignment vertical="center" wrapText="1"/>
    </xf>
    <xf numFmtId="0" fontId="2" fillId="0" borderId="0" xfId="2" applyFont="1"/>
    <xf numFmtId="0" fontId="2" fillId="0" borderId="0" xfId="3"/>
    <xf numFmtId="0" fontId="5" fillId="0" borderId="0" xfId="2" applyFont="1"/>
    <xf numFmtId="0" fontId="3" fillId="0" borderId="0" xfId="2" applyFont="1" applyBorder="1" applyAlignment="1"/>
    <xf numFmtId="0" fontId="3" fillId="5" borderId="1" xfId="2" applyFont="1" applyFill="1" applyBorder="1"/>
    <xf numFmtId="0" fontId="3" fillId="0" borderId="0" xfId="2" applyFont="1" applyBorder="1"/>
    <xf numFmtId="0" fontId="2" fillId="0" borderId="1" xfId="2" applyFont="1" applyBorder="1"/>
    <xf numFmtId="167" fontId="2" fillId="0" borderId="0" xfId="4" applyNumberFormat="1" applyFont="1" applyBorder="1"/>
    <xf numFmtId="0" fontId="2" fillId="0" borderId="0" xfId="2" applyFont="1" applyFill="1" applyBorder="1"/>
    <xf numFmtId="0" fontId="2" fillId="0" borderId="0" xfId="2" applyFont="1" applyBorder="1"/>
    <xf numFmtId="0" fontId="17" fillId="0" borderId="0" xfId="0" applyFont="1" applyFill="1" applyBorder="1" applyAlignment="1" applyProtection="1">
      <alignment horizontal="center" wrapText="1"/>
      <protection locked="0"/>
    </xf>
    <xf numFmtId="2" fontId="0" fillId="0" borderId="1" xfId="0" applyNumberFormat="1" applyBorder="1"/>
    <xf numFmtId="2" fontId="0" fillId="0" borderId="1" xfId="0" pivotButton="1" applyNumberFormat="1" applyBorder="1"/>
    <xf numFmtId="0" fontId="6" fillId="0" borderId="0" xfId="7" applyFont="1" applyFill="1"/>
    <xf numFmtId="0" fontId="1" fillId="0" borderId="0" xfId="7" applyFill="1"/>
    <xf numFmtId="0" fontId="1" fillId="0" borderId="0" xfId="7" applyFont="1" applyFill="1" applyAlignment="1">
      <alignment horizontal="left"/>
    </xf>
    <xf numFmtId="0" fontId="1" fillId="0" borderId="0" xfId="7" applyFont="1" applyFill="1"/>
    <xf numFmtId="0" fontId="8" fillId="0" borderId="0" xfId="7" applyFont="1" applyFill="1"/>
    <xf numFmtId="0" fontId="5" fillId="0" borderId="0" xfId="7" applyFont="1" applyFill="1"/>
    <xf numFmtId="0" fontId="3" fillId="0" borderId="0" xfId="7" applyFont="1" applyFill="1"/>
    <xf numFmtId="3" fontId="1" fillId="0" borderId="0" xfId="7" applyNumberFormat="1" applyFont="1" applyFill="1"/>
    <xf numFmtId="164" fontId="11" fillId="0" borderId="0" xfId="7" applyNumberFormat="1" applyFont="1" applyFill="1"/>
    <xf numFmtId="166" fontId="1" fillId="0" borderId="0" xfId="7" applyNumberFormat="1" applyFont="1" applyFill="1"/>
    <xf numFmtId="166" fontId="3" fillId="0" borderId="0" xfId="7" applyNumberFormat="1" applyFont="1" applyFill="1"/>
    <xf numFmtId="0" fontId="3" fillId="6" borderId="1" xfId="0" applyFont="1" applyFill="1" applyBorder="1"/>
    <xf numFmtId="0" fontId="3" fillId="0" borderId="0" xfId="0" applyFont="1" applyFill="1" applyAlignment="1">
      <alignment wrapText="1"/>
    </xf>
    <xf numFmtId="0" fontId="1" fillId="0" borderId="1" xfId="2" applyFont="1" applyBorder="1"/>
    <xf numFmtId="0" fontId="1" fillId="0" borderId="0" xfId="2" applyFont="1" applyBorder="1"/>
    <xf numFmtId="0" fontId="1" fillId="0" borderId="0" xfId="2" applyFont="1" applyFill="1" applyBorder="1"/>
    <xf numFmtId="0" fontId="18" fillId="0" borderId="0" xfId="0" applyFont="1" applyFill="1"/>
    <xf numFmtId="0" fontId="0" fillId="0" borderId="0" xfId="0" applyFont="1" applyFill="1"/>
    <xf numFmtId="3" fontId="0" fillId="0" borderId="0" xfId="0" applyNumberFormat="1" applyFill="1"/>
    <xf numFmtId="0" fontId="1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9" fontId="18" fillId="0" borderId="0" xfId="0" applyNumberFormat="1" applyFont="1" applyFill="1"/>
    <xf numFmtId="166" fontId="18" fillId="0" borderId="0" xfId="0" applyNumberFormat="1" applyFont="1" applyFill="1"/>
    <xf numFmtId="0" fontId="18" fillId="0" borderId="0" xfId="7" applyFont="1" applyFill="1"/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2" fillId="0" borderId="1" xfId="2" applyFont="1" applyFill="1" applyBorder="1"/>
    <xf numFmtId="0" fontId="1" fillId="0" borderId="1" xfId="2" applyFont="1" applyFill="1" applyBorder="1"/>
    <xf numFmtId="164" fontId="1" fillId="0" borderId="0" xfId="0" applyNumberFormat="1" applyFont="1" applyFill="1"/>
    <xf numFmtId="10" fontId="1" fillId="0" borderId="0" xfId="0" applyNumberFormat="1" applyFont="1" applyFill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Fill="1" applyAlignment="1">
      <alignment horizontal="right"/>
    </xf>
    <xf numFmtId="0" fontId="1" fillId="0" borderId="2" xfId="0" applyFont="1" applyFill="1" applyBorder="1"/>
    <xf numFmtId="0" fontId="1" fillId="0" borderId="3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2" xfId="0" applyNumberFormat="1" applyFont="1" applyFill="1" applyBorder="1"/>
    <xf numFmtId="0" fontId="1" fillId="0" borderId="7" xfId="0" applyNumberFormat="1" applyFont="1" applyFill="1" applyBorder="1"/>
    <xf numFmtId="0" fontId="1" fillId="0" borderId="8" xfId="0" applyNumberFormat="1" applyFont="1" applyFill="1" applyBorder="1"/>
    <xf numFmtId="0" fontId="1" fillId="0" borderId="10" xfId="0" applyNumberFormat="1" applyFont="1" applyFill="1" applyBorder="1"/>
    <xf numFmtId="0" fontId="1" fillId="0" borderId="0" xfId="0" applyNumberFormat="1" applyFont="1" applyFill="1"/>
    <xf numFmtId="0" fontId="1" fillId="0" borderId="11" xfId="0" applyNumberFormat="1" applyFont="1" applyFill="1" applyBorder="1"/>
    <xf numFmtId="0" fontId="1" fillId="0" borderId="4" xfId="0" applyNumberFormat="1" applyFont="1" applyFill="1" applyBorder="1"/>
    <xf numFmtId="0" fontId="1" fillId="0" borderId="13" xfId="0" applyNumberFormat="1" applyFont="1" applyFill="1" applyBorder="1"/>
    <xf numFmtId="0" fontId="1" fillId="0" borderId="14" xfId="0" applyNumberFormat="1" applyFont="1" applyFill="1" applyBorder="1"/>
    <xf numFmtId="11" fontId="18" fillId="0" borderId="0" xfId="0" applyNumberFormat="1" applyFont="1" applyFill="1"/>
    <xf numFmtId="0" fontId="3" fillId="7" borderId="0" xfId="0" applyFont="1" applyFill="1"/>
    <xf numFmtId="3" fontId="3" fillId="7" borderId="0" xfId="0" applyNumberFormat="1" applyFont="1" applyFill="1"/>
    <xf numFmtId="0" fontId="1" fillId="3" borderId="19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3" borderId="19" xfId="0" applyFont="1" applyFill="1" applyBorder="1" applyAlignment="1">
      <alignment horizontal="left" vertical="top" wrapText="1"/>
    </xf>
    <xf numFmtId="0" fontId="3" fillId="3" borderId="19" xfId="0" applyFont="1" applyFill="1" applyBorder="1" applyAlignment="1">
      <alignment wrapText="1"/>
    </xf>
    <xf numFmtId="0" fontId="2" fillId="4" borderId="0" xfId="0" applyFont="1" applyFill="1" applyBorder="1" applyAlignment="1">
      <alignment vertical="top" wrapText="1"/>
    </xf>
    <xf numFmtId="0" fontId="0" fillId="4" borderId="0" xfId="0" applyFill="1" applyAlignment="1">
      <alignment wrapText="1"/>
    </xf>
    <xf numFmtId="0" fontId="3" fillId="6" borderId="23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3" fontId="0" fillId="8" borderId="0" xfId="0" applyNumberFormat="1" applyFill="1"/>
    <xf numFmtId="3" fontId="0" fillId="9" borderId="0" xfId="0" applyNumberFormat="1" applyFill="1"/>
  </cellXfs>
  <cellStyles count="8">
    <cellStyle name="Normal" xfId="0" builtinId="0"/>
    <cellStyle name="Normal 2" xfId="5"/>
    <cellStyle name="Normal 3" xfId="7"/>
    <cellStyle name="Normal 5" xfId="6"/>
    <cellStyle name="Normal 5 2" xfId="2"/>
    <cellStyle name="Normal 6" xfId="3"/>
    <cellStyle name="Percent" xfId="1" builtinId="5"/>
    <cellStyle name="Percent 3 2" xfId="4"/>
  </cellStyles>
  <dxfs count="32">
    <dxf>
      <fill>
        <patternFill patternType="none"/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/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/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/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/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numFmt numFmtId="2" formatCode="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indexed="41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mruColors>
      <color rgb="FFB83E0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chartsheet" Target="chartsheets/sheet8.xml"/><Relationship Id="rId18" Type="http://schemas.openxmlformats.org/officeDocument/2006/relationships/worksheet" Target="worksheets/sheet10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.xml"/><Relationship Id="rId7" Type="http://schemas.openxmlformats.org/officeDocument/2006/relationships/chartsheet" Target="chartsheets/sheet2.xml"/><Relationship Id="rId12" Type="http://schemas.openxmlformats.org/officeDocument/2006/relationships/chartsheet" Target="chartsheets/sheet7.xml"/><Relationship Id="rId17" Type="http://schemas.openxmlformats.org/officeDocument/2006/relationships/worksheet" Target="worksheets/sheet9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8.xml"/><Relationship Id="rId20" Type="http://schemas.openxmlformats.org/officeDocument/2006/relationships/worksheet" Target="worksheets/sheet1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hartsheet" Target="chartsheets/sheet6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7.xml"/><Relationship Id="rId23" Type="http://schemas.openxmlformats.org/officeDocument/2006/relationships/pivotCacheDefinition" Target="pivotCache/pivotCacheDefinition3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1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4.xml"/><Relationship Id="rId14" Type="http://schemas.openxmlformats.org/officeDocument/2006/relationships/worksheet" Target="worksheets/sheet6.xml"/><Relationship Id="rId22" Type="http://schemas.openxmlformats.org/officeDocument/2006/relationships/pivotCacheDefinition" Target="pivotCache/pivotCacheDefinition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Summary of Total PM2.5 Emissions Contribution by Source Cateory</a:t>
            </a:r>
            <a:r>
              <a:rPr lang="en-US" baseline="0"/>
              <a:t> </a:t>
            </a:r>
            <a:endParaRPr lang="en-US"/>
          </a:p>
        </c:rich>
      </c:tx>
      <c:layout/>
    </c:title>
    <c:plotArea>
      <c:layout/>
      <c:pieChart>
        <c:varyColors val="1"/>
        <c:ser>
          <c:idx val="0"/>
          <c:order val="0"/>
          <c:tx>
            <c:strRef>
              <c:f>by_src_allpol!$Q$4</c:f>
              <c:strCache>
                <c:ptCount val="1"/>
                <c:pt idx="0">
                  <c:v>Total PM2.5  (tons/year)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layout>
                <c:manualLayout>
                  <c:x val="5.2056431722732888E-2"/>
                  <c:y val="-1.9334660221779925E-3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8.8732210937824144E-2"/>
                  <c:y val="6.4526489850574367E-2"/>
                </c:manualLayout>
              </c:layout>
              <c:showCatName val="1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-6.0081160075051751E-2"/>
                  <c:y val="6.9048659106685339E-2"/>
                </c:manualLayout>
              </c:layout>
              <c:showCatName val="1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9.8758050314175727E-2"/>
                  <c:y val="-4.8373026147538932E-2"/>
                </c:manualLayout>
              </c:layout>
              <c:showCatName val="1"/>
              <c:showPercent val="1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by_src_allpol!$B$5:$B$14</c:f>
              <c:strCache>
                <c:ptCount val="10"/>
                <c:pt idx="0">
                  <c:v>Fracing Equipment</c:v>
                </c:pt>
                <c:pt idx="1">
                  <c:v>Maintenance Operation Equipment</c:v>
                </c:pt>
                <c:pt idx="2">
                  <c:v>Other Relocatable Equipment</c:v>
                </c:pt>
                <c:pt idx="3">
                  <c:v>Refracing Equipment</c:v>
                </c:pt>
                <c:pt idx="4">
                  <c:v>Production Traffic - Running</c:v>
                </c:pt>
                <c:pt idx="5">
                  <c:v>Production Traffic - Idling</c:v>
                </c:pt>
                <c:pt idx="6">
                  <c:v>Maintenance Operation Traffic - Running</c:v>
                </c:pt>
                <c:pt idx="7">
                  <c:v>Employee Commuter Traffic - Running</c:v>
                </c:pt>
                <c:pt idx="8">
                  <c:v>Employee Commuter Traffic - Idling</c:v>
                </c:pt>
                <c:pt idx="9">
                  <c:v>Others </c:v>
                </c:pt>
              </c:strCache>
            </c:strRef>
          </c:cat>
          <c:val>
            <c:numRef>
              <c:f>by_src_allpol!$Q$5:$Q$14</c:f>
              <c:numCache>
                <c:formatCode>#,##0</c:formatCode>
                <c:ptCount val="10"/>
                <c:pt idx="0">
                  <c:v>3.9450497704451299</c:v>
                </c:pt>
                <c:pt idx="1">
                  <c:v>16.354701873622158</c:v>
                </c:pt>
                <c:pt idx="2">
                  <c:v>30.953559384603174</c:v>
                </c:pt>
                <c:pt idx="3">
                  <c:v>2.8297094671202645</c:v>
                </c:pt>
                <c:pt idx="4">
                  <c:v>4.775030958623792</c:v>
                </c:pt>
                <c:pt idx="5">
                  <c:v>0.21085695263783374</c:v>
                </c:pt>
                <c:pt idx="6">
                  <c:v>1.111294295392899</c:v>
                </c:pt>
                <c:pt idx="7">
                  <c:v>2070.3061180214522</c:v>
                </c:pt>
                <c:pt idx="8">
                  <c:v>0.56169487238178595</c:v>
                </c:pt>
                <c:pt idx="9">
                  <c:v>27.397466382627464</c:v>
                </c:pt>
              </c:numCache>
            </c:numRef>
          </c:val>
        </c:ser>
        <c:dLbls>
          <c:showCatName val="1"/>
          <c:showPercent val="1"/>
        </c:dLbls>
        <c:firstSliceAng val="120"/>
      </c:pieChart>
    </c:plotArea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Summary of Total PM10 Emissions Contribution by Source Cateory</a:t>
            </a:r>
            <a:r>
              <a:rPr lang="en-US" baseline="0"/>
              <a:t> </a:t>
            </a:r>
            <a:endParaRPr lang="en-US"/>
          </a:p>
        </c:rich>
      </c:tx>
      <c:layout/>
    </c:title>
    <c:plotArea>
      <c:layout/>
      <c:pieChart>
        <c:varyColors val="1"/>
        <c:ser>
          <c:idx val="0"/>
          <c:order val="0"/>
          <c:tx>
            <c:strRef>
              <c:f>by_src_allpol!$K$4</c:f>
              <c:strCache>
                <c:ptCount val="1"/>
                <c:pt idx="0">
                  <c:v>Total PM10  (tons/yr)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3.388391814718368E-3"/>
                  <c:y val="6.728728823206237E-2"/>
                </c:manualLayout>
              </c:layout>
              <c:showCatName val="1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by_src_allpol!$B$5:$B$14</c:f>
              <c:strCache>
                <c:ptCount val="10"/>
                <c:pt idx="0">
                  <c:v>Fracing Equipment</c:v>
                </c:pt>
                <c:pt idx="1">
                  <c:v>Maintenance Operation Equipment</c:v>
                </c:pt>
                <c:pt idx="2">
                  <c:v>Other Relocatable Equipment</c:v>
                </c:pt>
                <c:pt idx="3">
                  <c:v>Refracing Equipment</c:v>
                </c:pt>
                <c:pt idx="4">
                  <c:v>Production Traffic - Running</c:v>
                </c:pt>
                <c:pt idx="5">
                  <c:v>Production Traffic - Idling</c:v>
                </c:pt>
                <c:pt idx="6">
                  <c:v>Maintenance Operation Traffic - Running</c:v>
                </c:pt>
                <c:pt idx="7">
                  <c:v>Employee Commuter Traffic - Running</c:v>
                </c:pt>
                <c:pt idx="8">
                  <c:v>Employee Commuter Traffic - Idling</c:v>
                </c:pt>
                <c:pt idx="9">
                  <c:v>Others </c:v>
                </c:pt>
              </c:strCache>
            </c:strRef>
          </c:cat>
          <c:val>
            <c:numRef>
              <c:f>by_src_allpol!$K$5:$K$14</c:f>
              <c:numCache>
                <c:formatCode>#,##0</c:formatCode>
                <c:ptCount val="10"/>
                <c:pt idx="0">
                  <c:v>4.0670616190155986</c:v>
                </c:pt>
                <c:pt idx="1">
                  <c:v>16.86051739548676</c:v>
                </c:pt>
                <c:pt idx="2">
                  <c:v>31.910885963508427</c:v>
                </c:pt>
                <c:pt idx="3">
                  <c:v>2.9172262547631593</c:v>
                </c:pt>
                <c:pt idx="4">
                  <c:v>42.758342821824257</c:v>
                </c:pt>
                <c:pt idx="5">
                  <c:v>0.2174514986866507</c:v>
                </c:pt>
                <c:pt idx="6">
                  <c:v>8.5571619263839622</c:v>
                </c:pt>
                <c:pt idx="7">
                  <c:v>8719.6534011616586</c:v>
                </c:pt>
                <c:pt idx="8">
                  <c:v>0.57953660578950306</c:v>
                </c:pt>
                <c:pt idx="9">
                  <c:v>188.66270541917351</c:v>
                </c:pt>
              </c:numCache>
            </c:numRef>
          </c:val>
        </c:ser>
        <c:dLbls>
          <c:showCatName val="1"/>
          <c:showPercent val="1"/>
        </c:dLbls>
        <c:firstSliceAng val="120"/>
      </c:pieChart>
    </c:plotArea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Summary of Total VOC Emissions Contribution by Source Cateory</a:t>
            </a:r>
            <a:r>
              <a:rPr lang="en-US" baseline="0"/>
              <a:t> </a:t>
            </a:r>
            <a:endParaRPr lang="en-US"/>
          </a:p>
        </c:rich>
      </c:tx>
      <c:layout/>
    </c:title>
    <c:plotArea>
      <c:layout/>
      <c:pieChart>
        <c:varyColors val="1"/>
        <c:ser>
          <c:idx val="0"/>
          <c:order val="0"/>
          <c:tx>
            <c:strRef>
              <c:f>by_src_allpol!$G$4</c:f>
              <c:strCache>
                <c:ptCount val="1"/>
                <c:pt idx="0">
                  <c:v>Total VOC (tons/yr)</c:v>
                </c:pt>
              </c:strCache>
            </c:strRef>
          </c:tx>
          <c:dLbls>
            <c:dLbl>
              <c:idx val="0"/>
              <c:layout>
                <c:manualLayout>
                  <c:x val="-9.2823421687069724E-2"/>
                  <c:y val="-3.4627411829190949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0.37147963507957588"/>
                  <c:y val="2.4695670529249824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3.7656441586080606E-2"/>
                  <c:y val="-0.11696688016575701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3.8332365501702152E-2"/>
                  <c:y val="-3.7877408560859825E-2"/>
                </c:manualLayout>
              </c:layout>
              <c:showCatName val="1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-6.6093089358965421E-2"/>
                  <c:y val="-3.7051716479755495E-4"/>
                </c:manualLayout>
              </c:layout>
              <c:showCatName val="1"/>
              <c:showPercent val="1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by_src_allpol!$B$5:$B$14</c:f>
              <c:strCache>
                <c:ptCount val="10"/>
                <c:pt idx="0">
                  <c:v>Fracing Equipment</c:v>
                </c:pt>
                <c:pt idx="1">
                  <c:v>Maintenance Operation Equipment</c:v>
                </c:pt>
                <c:pt idx="2">
                  <c:v>Other Relocatable Equipment</c:v>
                </c:pt>
                <c:pt idx="3">
                  <c:v>Refracing Equipment</c:v>
                </c:pt>
                <c:pt idx="4">
                  <c:v>Production Traffic - Running</c:v>
                </c:pt>
                <c:pt idx="5">
                  <c:v>Production Traffic - Idling</c:v>
                </c:pt>
                <c:pt idx="6">
                  <c:v>Maintenance Operation Traffic - Running</c:v>
                </c:pt>
                <c:pt idx="7">
                  <c:v>Employee Commuter Traffic - Running</c:v>
                </c:pt>
                <c:pt idx="8">
                  <c:v>Employee Commuter Traffic - Idling</c:v>
                </c:pt>
                <c:pt idx="9">
                  <c:v>Others </c:v>
                </c:pt>
              </c:strCache>
            </c:strRef>
          </c:cat>
          <c:val>
            <c:numRef>
              <c:f>by_src_allpol!$G$5:$G$14</c:f>
              <c:numCache>
                <c:formatCode>#,##0</c:formatCode>
                <c:ptCount val="10"/>
                <c:pt idx="0">
                  <c:v>5.2930179781217221</c:v>
                </c:pt>
                <c:pt idx="1">
                  <c:v>11.753212379616881</c:v>
                </c:pt>
                <c:pt idx="2">
                  <c:v>44.04789325967004</c:v>
                </c:pt>
                <c:pt idx="3">
                  <c:v>4.2643431295155905</c:v>
                </c:pt>
                <c:pt idx="4">
                  <c:v>1.7476313744996315</c:v>
                </c:pt>
                <c:pt idx="5">
                  <c:v>0.53477504966845446</c:v>
                </c:pt>
                <c:pt idx="6">
                  <c:v>0.33508289654747675</c:v>
                </c:pt>
                <c:pt idx="7">
                  <c:v>7.1382144609675251</c:v>
                </c:pt>
                <c:pt idx="8">
                  <c:v>1.6682519111456819</c:v>
                </c:pt>
                <c:pt idx="9">
                  <c:v>8.9412948286113902</c:v>
                </c:pt>
              </c:numCache>
            </c:numRef>
          </c:val>
        </c:ser>
        <c:dLbls>
          <c:showCatName val="1"/>
          <c:showPercent val="1"/>
        </c:dLbls>
        <c:firstSliceAng val="260"/>
      </c:pieChart>
    </c:plotArea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Summary of NOx Emissions  Contribution by Source Cateory</a:t>
            </a:r>
            <a:r>
              <a:rPr lang="en-US" baseline="0"/>
              <a:t> </a:t>
            </a:r>
            <a:endParaRPr lang="en-US"/>
          </a:p>
        </c:rich>
      </c:tx>
      <c:layout/>
    </c:title>
    <c:plotArea>
      <c:layout/>
      <c:pieChart>
        <c:varyColors val="1"/>
        <c:ser>
          <c:idx val="0"/>
          <c:order val="0"/>
          <c:tx>
            <c:strRef>
              <c:f>by_src_allpol!$C$4</c:f>
              <c:strCache>
                <c:ptCount val="1"/>
                <c:pt idx="0">
                  <c:v>NOx (tons/yr)</c:v>
                </c:pt>
              </c:strCache>
            </c:strRef>
          </c:tx>
          <c:dLbls>
            <c:dLbl>
              <c:idx val="0"/>
              <c:layout>
                <c:manualLayout>
                  <c:x val="-1.0016509118451421E-3"/>
                  <c:y val="-0.17433661643852655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1.404862150650006E-2"/>
                  <c:y val="1.0065344305147989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-5.9092094287231438E-2"/>
                  <c:y val="-1.5549285319580697E-3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3.1002815541679402E-2"/>
                  <c:y val="0"/>
                </c:manualLayout>
              </c:layout>
              <c:showCatName val="1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by_src_allpol!$B$5:$B$14</c:f>
              <c:strCache>
                <c:ptCount val="10"/>
                <c:pt idx="0">
                  <c:v>Fracing Equipment</c:v>
                </c:pt>
                <c:pt idx="1">
                  <c:v>Maintenance Operation Equipment</c:v>
                </c:pt>
                <c:pt idx="2">
                  <c:v>Other Relocatable Equipment</c:v>
                </c:pt>
                <c:pt idx="3">
                  <c:v>Refracing Equipment</c:v>
                </c:pt>
                <c:pt idx="4">
                  <c:v>Production Traffic - Running</c:v>
                </c:pt>
                <c:pt idx="5">
                  <c:v>Production Traffic - Idling</c:v>
                </c:pt>
                <c:pt idx="6">
                  <c:v>Maintenance Operation Traffic - Running</c:v>
                </c:pt>
                <c:pt idx="7">
                  <c:v>Employee Commuter Traffic - Running</c:v>
                </c:pt>
                <c:pt idx="8">
                  <c:v>Employee Commuter Traffic - Idling</c:v>
                </c:pt>
                <c:pt idx="9">
                  <c:v>Others </c:v>
                </c:pt>
              </c:strCache>
            </c:strRef>
          </c:cat>
          <c:val>
            <c:numRef>
              <c:f>by_src_allpol!$C$5:$C$14</c:f>
              <c:numCache>
                <c:formatCode>#,##0</c:formatCode>
                <c:ptCount val="10"/>
                <c:pt idx="0">
                  <c:v>107.90830635224178</c:v>
                </c:pt>
                <c:pt idx="1">
                  <c:v>159.41629882171259</c:v>
                </c:pt>
                <c:pt idx="2">
                  <c:v>571.65566998777626</c:v>
                </c:pt>
                <c:pt idx="3">
                  <c:v>67.209934622703827</c:v>
                </c:pt>
                <c:pt idx="4">
                  <c:v>8.3301596507118845</c:v>
                </c:pt>
                <c:pt idx="5">
                  <c:v>3.6472601571610506</c:v>
                </c:pt>
                <c:pt idx="6">
                  <c:v>2.5279458975804858</c:v>
                </c:pt>
                <c:pt idx="7">
                  <c:v>33.861976376468064</c:v>
                </c:pt>
                <c:pt idx="8">
                  <c:v>8.3688787175999373</c:v>
                </c:pt>
                <c:pt idx="9">
                  <c:v>92.486672091866424</c:v>
                </c:pt>
              </c:numCache>
            </c:numRef>
          </c:val>
        </c:ser>
        <c:dLbls>
          <c:showCatName val="1"/>
          <c:showPercent val="1"/>
        </c:dLbls>
        <c:firstSliceAng val="260"/>
      </c:pieChart>
    </c:plotArea>
    <c:plotVisOnly val="1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431742508324086"/>
          <c:y val="3.4369885433715219E-2"/>
          <c:w val="0.63167835014844731"/>
          <c:h val="0.78723404255319585"/>
        </c:manualLayout>
      </c:layout>
      <c:barChart>
        <c:barDir val="col"/>
        <c:grouping val="stacked"/>
        <c:ser>
          <c:idx val="0"/>
          <c:order val="0"/>
          <c:tx>
            <c:strRef>
              <c:f>PM25_bar_chart_data!$B$5</c:f>
              <c:strCache>
                <c:ptCount val="1"/>
                <c:pt idx="0">
                  <c:v>Fracing Equipment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PM25_bar_chart_data!$C$4:$I$4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PM25_bar_chart_data!$C$5:$I$5</c:f>
              <c:numCache>
                <c:formatCode>#,##0</c:formatCode>
                <c:ptCount val="7"/>
                <c:pt idx="0">
                  <c:v>0</c:v>
                </c:pt>
                <c:pt idx="1">
                  <c:v>3.286805183887096</c:v>
                </c:pt>
                <c:pt idx="2">
                  <c:v>2.2088744515370268E-2</c:v>
                </c:pt>
                <c:pt idx="3">
                  <c:v>6.6266233546110803E-2</c:v>
                </c:pt>
                <c:pt idx="4">
                  <c:v>0.10602597367377728</c:v>
                </c:pt>
                <c:pt idx="5">
                  <c:v>0.45502813701662753</c:v>
                </c:pt>
                <c:pt idx="6">
                  <c:v>8.8354978061481078E-3</c:v>
                </c:pt>
              </c:numCache>
            </c:numRef>
          </c:val>
        </c:ser>
        <c:ser>
          <c:idx val="1"/>
          <c:order val="1"/>
          <c:tx>
            <c:strRef>
              <c:f>PM25_bar_chart_data!$B$6</c:f>
              <c:strCache>
                <c:ptCount val="1"/>
                <c:pt idx="0">
                  <c:v>Maintenance Operation Equipment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PM25_bar_chart_data!$C$4:$I$4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PM25_bar_chart_data!$C$6:$I$6</c:f>
              <c:numCache>
                <c:formatCode>#,##0</c:formatCode>
                <c:ptCount val="7"/>
                <c:pt idx="0">
                  <c:v>1.6208822471379741E-3</c:v>
                </c:pt>
                <c:pt idx="1">
                  <c:v>11.305653673787369</c:v>
                </c:pt>
                <c:pt idx="2">
                  <c:v>1.6208822471379739E-2</c:v>
                </c:pt>
                <c:pt idx="3">
                  <c:v>1.2059363918706527</c:v>
                </c:pt>
                <c:pt idx="4">
                  <c:v>0.69211671952791498</c:v>
                </c:pt>
                <c:pt idx="5">
                  <c:v>3.0910224452921162</c:v>
                </c:pt>
                <c:pt idx="6">
                  <c:v>4.2142938425587327E-2</c:v>
                </c:pt>
              </c:numCache>
            </c:numRef>
          </c:val>
        </c:ser>
        <c:ser>
          <c:idx val="2"/>
          <c:order val="2"/>
          <c:tx>
            <c:strRef>
              <c:f>PM25_bar_chart_data!$B$7</c:f>
              <c:strCache>
                <c:ptCount val="1"/>
                <c:pt idx="0">
                  <c:v>Other Relocatable Equipment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PM25_bar_chart_data!$C$4:$I$4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PM25_bar_chart_data!$C$7:$I$7</c:f>
              <c:numCache>
                <c:formatCode>#,##0</c:formatCode>
                <c:ptCount val="7"/>
                <c:pt idx="0">
                  <c:v>3.0677462224581935E-3</c:v>
                </c:pt>
                <c:pt idx="1">
                  <c:v>21.397529901645903</c:v>
                </c:pt>
                <c:pt idx="2">
                  <c:v>3.0677462224581935E-2</c:v>
                </c:pt>
                <c:pt idx="3">
                  <c:v>2.2824031895088961</c:v>
                </c:pt>
                <c:pt idx="4">
                  <c:v>1.3099276369896486</c:v>
                </c:pt>
                <c:pt idx="5">
                  <c:v>5.8501920462277752</c:v>
                </c:pt>
                <c:pt idx="6">
                  <c:v>7.9761401783913041E-2</c:v>
                </c:pt>
              </c:numCache>
            </c:numRef>
          </c:val>
        </c:ser>
        <c:ser>
          <c:idx val="3"/>
          <c:order val="3"/>
          <c:tx>
            <c:strRef>
              <c:f>PM25_bar_chart_data!$B$8</c:f>
              <c:strCache>
                <c:ptCount val="1"/>
                <c:pt idx="0">
                  <c:v>Refracing Equipment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PM25_bar_chart_data!$C$4:$I$4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PM25_bar_chart_data!$C$8:$I$8</c:f>
              <c:numCache>
                <c:formatCode>#,##0</c:formatCode>
                <c:ptCount val="7"/>
                <c:pt idx="0">
                  <c:v>2.8044692439249403E-4</c:v>
                </c:pt>
                <c:pt idx="1">
                  <c:v>1.956117297637646</c:v>
                </c:pt>
                <c:pt idx="2">
                  <c:v>2.8044692439249405E-3</c:v>
                </c:pt>
                <c:pt idx="3">
                  <c:v>0.20865251174801555</c:v>
                </c:pt>
                <c:pt idx="4">
                  <c:v>0.11975083671559496</c:v>
                </c:pt>
                <c:pt idx="5">
                  <c:v>0.53481228481648613</c:v>
                </c:pt>
                <c:pt idx="6">
                  <c:v>7.2916200342048459E-3</c:v>
                </c:pt>
              </c:numCache>
            </c:numRef>
          </c:val>
        </c:ser>
        <c:ser>
          <c:idx val="4"/>
          <c:order val="4"/>
          <c:tx>
            <c:strRef>
              <c:f>PM25_bar_chart_data!$B$9</c:f>
              <c:strCache>
                <c:ptCount val="1"/>
                <c:pt idx="0">
                  <c:v>Production Traffic - Running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PM25_bar_chart_data!$C$4:$I$4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PM25_bar_chart_data!$C$9:$I$9</c:f>
              <c:numCache>
                <c:formatCode>#,##0</c:formatCode>
                <c:ptCount val="7"/>
                <c:pt idx="0">
                  <c:v>4.7324390075557899E-4</c:v>
                </c:pt>
                <c:pt idx="1">
                  <c:v>3.3008762077701634</c:v>
                </c:pt>
                <c:pt idx="2">
                  <c:v>4.7324390075557899E-3</c:v>
                </c:pt>
                <c:pt idx="3">
                  <c:v>0.35209346216215076</c:v>
                </c:pt>
                <c:pt idx="4">
                  <c:v>0.20207514562263224</c:v>
                </c:pt>
                <c:pt idx="5">
                  <c:v>0.90247611874088918</c:v>
                </c:pt>
                <c:pt idx="6">
                  <c:v>1.2304341419645055E-2</c:v>
                </c:pt>
              </c:numCache>
            </c:numRef>
          </c:val>
        </c:ser>
        <c:ser>
          <c:idx val="5"/>
          <c:order val="5"/>
          <c:tx>
            <c:strRef>
              <c:f>PM25_bar_chart_data!$B$10</c:f>
              <c:strCache>
                <c:ptCount val="1"/>
                <c:pt idx="0">
                  <c:v>Production Traffic - Idling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PM25_bar_chart_data!$C$4:$I$4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PM25_bar_chart_data!$C$10:$I$10</c:f>
              <c:numCache>
                <c:formatCode>#,##0</c:formatCode>
                <c:ptCount val="7"/>
                <c:pt idx="0">
                  <c:v>2.08976167133631E-5</c:v>
                </c:pt>
                <c:pt idx="1">
                  <c:v>0.14576087657570763</c:v>
                </c:pt>
                <c:pt idx="2">
                  <c:v>2.08976167133631E-4</c:v>
                </c:pt>
                <c:pt idx="3">
                  <c:v>1.5547826834742146E-2</c:v>
                </c:pt>
                <c:pt idx="4">
                  <c:v>8.9232823366060445E-3</c:v>
                </c:pt>
                <c:pt idx="5">
                  <c:v>3.9851755072383435E-2</c:v>
                </c:pt>
                <c:pt idx="6">
                  <c:v>5.4333803454744063E-4</c:v>
                </c:pt>
              </c:numCache>
            </c:numRef>
          </c:val>
        </c:ser>
        <c:ser>
          <c:idx val="6"/>
          <c:order val="6"/>
          <c:tx>
            <c:strRef>
              <c:f>PM25_bar_chart_data!$B$11</c:f>
              <c:strCache>
                <c:ptCount val="1"/>
                <c:pt idx="0">
                  <c:v>Maintenance Operation Traffic - Running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cat>
            <c:strRef>
              <c:f>PM25_bar_chart_data!$C$4:$I$4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PM25_bar_chart_data!$C$11:$I$11</c:f>
              <c:numCache>
                <c:formatCode>#,##0</c:formatCode>
                <c:ptCount val="7"/>
                <c:pt idx="0">
                  <c:v>1.1013818586649148E-4</c:v>
                </c:pt>
                <c:pt idx="1">
                  <c:v>0.7682138464187781</c:v>
                </c:pt>
                <c:pt idx="2">
                  <c:v>1.1013818586649148E-3</c:v>
                </c:pt>
                <c:pt idx="3">
                  <c:v>8.1942810284669654E-2</c:v>
                </c:pt>
                <c:pt idx="4">
                  <c:v>4.7029005364991869E-2</c:v>
                </c:pt>
                <c:pt idx="5">
                  <c:v>0.21003352044739926</c:v>
                </c:pt>
                <c:pt idx="6">
                  <c:v>2.8635928325287789E-3</c:v>
                </c:pt>
              </c:numCache>
            </c:numRef>
          </c:val>
        </c:ser>
        <c:ser>
          <c:idx val="7"/>
          <c:order val="7"/>
          <c:tx>
            <c:strRef>
              <c:f>PM25_bar_chart_data!$B$12</c:f>
              <c:strCache>
                <c:ptCount val="1"/>
                <c:pt idx="0">
                  <c:v>Employee Commuter Traffic - Running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strRef>
              <c:f>PM25_bar_chart_data!$C$4:$I$4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PM25_bar_chart_data!$C$12:$I$12</c:f>
              <c:numCache>
                <c:formatCode>#,##0</c:formatCode>
                <c:ptCount val="7"/>
                <c:pt idx="0">
                  <c:v>0.2051839561963778</c:v>
                </c:pt>
                <c:pt idx="1">
                  <c:v>1431.1580944697353</c:v>
                </c:pt>
                <c:pt idx="2">
                  <c:v>2.0518395619637779</c:v>
                </c:pt>
                <c:pt idx="3">
                  <c:v>152.6568634101051</c:v>
                </c:pt>
                <c:pt idx="4">
                  <c:v>87.613549295853332</c:v>
                </c:pt>
                <c:pt idx="5">
                  <c:v>391.28580446649249</c:v>
                </c:pt>
                <c:pt idx="6">
                  <c:v>5.3347828611058237</c:v>
                </c:pt>
              </c:numCache>
            </c:numRef>
          </c:val>
        </c:ser>
        <c:ser>
          <c:idx val="8"/>
          <c:order val="8"/>
          <c:tx>
            <c:strRef>
              <c:f>PM25_bar_chart_data!$B$13</c:f>
              <c:strCache>
                <c:ptCount val="1"/>
                <c:pt idx="0">
                  <c:v>Employee Commuter Traffic - Idling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strRef>
              <c:f>PM25_bar_chart_data!$C$4:$I$4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PM25_bar_chart_data!$C$13:$I$13</c:f>
              <c:numCache>
                <c:formatCode>#,##0</c:formatCode>
                <c:ptCount val="7"/>
                <c:pt idx="0">
                  <c:v>5.5668470999185918E-5</c:v>
                </c:pt>
                <c:pt idx="1">
                  <c:v>0.38828758521932183</c:v>
                </c:pt>
                <c:pt idx="2">
                  <c:v>5.5668470999185925E-4</c:v>
                </c:pt>
                <c:pt idx="3">
                  <c:v>4.1417342423394322E-2</c:v>
                </c:pt>
                <c:pt idx="4">
                  <c:v>2.3770437116652388E-2</c:v>
                </c:pt>
                <c:pt idx="5">
                  <c:v>0.10615977419544755</c:v>
                </c:pt>
                <c:pt idx="6">
                  <c:v>1.4473802459788339E-3</c:v>
                </c:pt>
              </c:numCache>
            </c:numRef>
          </c:val>
        </c:ser>
        <c:ser>
          <c:idx val="9"/>
          <c:order val="9"/>
          <c:tx>
            <c:strRef>
              <c:f>PM25_bar_chart_data!$B$14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B83E08"/>
            </a:solidFill>
            <a:ln>
              <a:solidFill>
                <a:schemeClr val="tx1"/>
              </a:solidFill>
            </a:ln>
          </c:spPr>
          <c:cat>
            <c:strRef>
              <c:f>PM25_bar_chart_data!$C$4:$I$4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PM25_bar_chart_data!$C$14:$I$14</c:f>
              <c:numCache>
                <c:formatCode>#,##0</c:formatCode>
                <c:ptCount val="7"/>
                <c:pt idx="0">
                  <c:v>2.0008937566494951E-4</c:v>
                </c:pt>
                <c:pt idx="1">
                  <c:v>22.539690639532992</c:v>
                </c:pt>
                <c:pt idx="2">
                  <c:v>0.14409811986061433</c:v>
                </c:pt>
                <c:pt idx="3">
                  <c:v>0.57515817380661705</c:v>
                </c:pt>
                <c:pt idx="4">
                  <c:v>0.76750484870796465</c:v>
                </c:pt>
                <c:pt idx="5">
                  <c:v>3.3087732971347346</c:v>
                </c:pt>
                <c:pt idx="6">
                  <c:v>6.2041214208874623E-2</c:v>
                </c:pt>
              </c:numCache>
            </c:numRef>
          </c:val>
        </c:ser>
        <c:overlap val="100"/>
        <c:axId val="99453952"/>
        <c:axId val="99472512"/>
      </c:barChart>
      <c:catAx>
        <c:axId val="994539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County</a:t>
                </a:r>
              </a:p>
            </c:rich>
          </c:tx>
          <c:layout>
            <c:manualLayout>
              <c:xMode val="edge"/>
              <c:yMode val="edge"/>
              <c:x val="0.39844617092119888"/>
              <c:y val="0.926350245499184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472512"/>
        <c:crosses val="autoZero"/>
        <c:auto val="1"/>
        <c:lblAlgn val="ctr"/>
        <c:lblOffset val="100"/>
        <c:tickLblSkip val="1"/>
        <c:tickMarkSkip val="1"/>
      </c:catAx>
      <c:valAx>
        <c:axId val="99472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PM2.5 Emissions (tons/year)</a:t>
                </a:r>
              </a:p>
            </c:rich>
          </c:tx>
          <c:layout>
            <c:manualLayout>
              <c:xMode val="edge"/>
              <c:yMode val="edge"/>
              <c:x val="9.6354709521761228E-3"/>
              <c:y val="0.23895253682487724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4539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711917963476694"/>
          <c:y val="4.4525260856304594E-2"/>
          <c:w val="0.2428808203652332"/>
          <c:h val="0.93317581166020536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431742508324086"/>
          <c:y val="3.4369885433715219E-2"/>
          <c:w val="0.63167835014844731"/>
          <c:h val="0.78723404255319585"/>
        </c:manualLayout>
      </c:layout>
      <c:barChart>
        <c:barDir val="col"/>
        <c:grouping val="stacked"/>
        <c:ser>
          <c:idx val="0"/>
          <c:order val="0"/>
          <c:tx>
            <c:strRef>
              <c:f>PM10_bar_chart_data!$B$5</c:f>
              <c:strCache>
                <c:ptCount val="1"/>
                <c:pt idx="0">
                  <c:v>Fracing Equipment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PM10_bar_chart_data!$C$4:$I$4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PM10_bar_chart_data!$C$5:$I$5</c:f>
              <c:numCache>
                <c:formatCode>#,##0</c:formatCode>
                <c:ptCount val="7"/>
                <c:pt idx="0">
                  <c:v>0</c:v>
                </c:pt>
                <c:pt idx="1">
                  <c:v>3.3884589524609243</c:v>
                </c:pt>
                <c:pt idx="2">
                  <c:v>2.2771901562237393E-2</c:v>
                </c:pt>
                <c:pt idx="3">
                  <c:v>6.8315704686712178E-2</c:v>
                </c:pt>
                <c:pt idx="4">
                  <c:v>0.10930512749873948</c:v>
                </c:pt>
                <c:pt idx="5">
                  <c:v>0.4691011721820903</c:v>
                </c:pt>
                <c:pt idx="6">
                  <c:v>9.1087606248949574E-3</c:v>
                </c:pt>
              </c:numCache>
            </c:numRef>
          </c:val>
        </c:ser>
        <c:ser>
          <c:idx val="1"/>
          <c:order val="1"/>
          <c:tx>
            <c:strRef>
              <c:f>PM10_bar_chart_data!$B$6</c:f>
              <c:strCache>
                <c:ptCount val="1"/>
                <c:pt idx="0">
                  <c:v>Maintenance Operation Equipment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PM10_bar_chart_data!$C$4:$I$4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PM10_bar_chart_data!$C$6:$I$6</c:f>
              <c:numCache>
                <c:formatCode>#,##0</c:formatCode>
                <c:ptCount val="7"/>
                <c:pt idx="0">
                  <c:v>1.671012625915437E-3</c:v>
                </c:pt>
                <c:pt idx="1">
                  <c:v>11.655313065760174</c:v>
                </c:pt>
                <c:pt idx="2">
                  <c:v>1.671012625915437E-2</c:v>
                </c:pt>
                <c:pt idx="3">
                  <c:v>1.2432333936810851</c:v>
                </c:pt>
                <c:pt idx="4">
                  <c:v>0.71352239126589168</c:v>
                </c:pt>
                <c:pt idx="5">
                  <c:v>3.1866210776207384</c:v>
                </c:pt>
                <c:pt idx="6">
                  <c:v>4.3446328273801363E-2</c:v>
                </c:pt>
              </c:numCache>
            </c:numRef>
          </c:val>
        </c:ser>
        <c:ser>
          <c:idx val="2"/>
          <c:order val="2"/>
          <c:tx>
            <c:strRef>
              <c:f>PM10_bar_chart_data!$B$7</c:f>
              <c:strCache>
                <c:ptCount val="1"/>
                <c:pt idx="0">
                  <c:v>Other Relocatable Equipment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PM10_bar_chart_data!$C$4:$I$4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PM10_bar_chart_data!$C$7:$I$7</c:f>
              <c:numCache>
                <c:formatCode>#,##0</c:formatCode>
                <c:ptCount val="7"/>
                <c:pt idx="0">
                  <c:v>3.1626249716063854E-3</c:v>
                </c:pt>
                <c:pt idx="1">
                  <c:v>22.059309176954539</c:v>
                </c:pt>
                <c:pt idx="2">
                  <c:v>3.1626249716063856E-2</c:v>
                </c:pt>
                <c:pt idx="3">
                  <c:v>2.3529929788751507</c:v>
                </c:pt>
                <c:pt idx="4">
                  <c:v>1.3504408628759268</c:v>
                </c:pt>
                <c:pt idx="5">
                  <c:v>6.0311258208533767</c:v>
                </c:pt>
                <c:pt idx="6">
                  <c:v>8.2228249261766029E-2</c:v>
                </c:pt>
              </c:numCache>
            </c:numRef>
          </c:val>
        </c:ser>
        <c:ser>
          <c:idx val="3"/>
          <c:order val="3"/>
          <c:tx>
            <c:strRef>
              <c:f>PM10_bar_chart_data!$B$8</c:f>
              <c:strCache>
                <c:ptCount val="1"/>
                <c:pt idx="0">
                  <c:v>Refracing Equipment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PM10_bar_chart_data!$C$4:$I$4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PM10_bar_chart_data!$C$8:$I$8</c:f>
              <c:numCache>
                <c:formatCode>#,##0</c:formatCode>
                <c:ptCount val="7"/>
                <c:pt idx="0">
                  <c:v>2.8912054061081861E-4</c:v>
                </c:pt>
                <c:pt idx="1">
                  <c:v>2.0166157707604597</c:v>
                </c:pt>
                <c:pt idx="2">
                  <c:v>2.8912054061081861E-3</c:v>
                </c:pt>
                <c:pt idx="3">
                  <c:v>0.21510568221444903</c:v>
                </c:pt>
                <c:pt idx="4">
                  <c:v>0.12345447084081955</c:v>
                </c:pt>
                <c:pt idx="5">
                  <c:v>0.5513528709448311</c:v>
                </c:pt>
                <c:pt idx="6">
                  <c:v>7.5171340558812839E-3</c:v>
                </c:pt>
              </c:numCache>
            </c:numRef>
          </c:val>
        </c:ser>
        <c:ser>
          <c:idx val="4"/>
          <c:order val="4"/>
          <c:tx>
            <c:strRef>
              <c:f>PM10_bar_chart_data!$B$9</c:f>
              <c:strCache>
                <c:ptCount val="1"/>
                <c:pt idx="0">
                  <c:v>Production Traffic - Running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PM10_bar_chart_data!$C$4:$I$4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PM10_bar_chart_data!$C$9:$I$9</c:f>
              <c:numCache>
                <c:formatCode>#,##0</c:formatCode>
                <c:ptCount val="7"/>
                <c:pt idx="0">
                  <c:v>4.2376950269399655E-3</c:v>
                </c:pt>
                <c:pt idx="1">
                  <c:v>29.557922812906259</c:v>
                </c:pt>
                <c:pt idx="2">
                  <c:v>4.2376950269399652E-2</c:v>
                </c:pt>
                <c:pt idx="3">
                  <c:v>3.1528451000433342</c:v>
                </c:pt>
                <c:pt idx="4">
                  <c:v>1.8094957765033655</c:v>
                </c:pt>
                <c:pt idx="5">
                  <c:v>8.0812844163745137</c:v>
                </c:pt>
                <c:pt idx="6">
                  <c:v>0.11018007070043911</c:v>
                </c:pt>
              </c:numCache>
            </c:numRef>
          </c:val>
        </c:ser>
        <c:ser>
          <c:idx val="5"/>
          <c:order val="5"/>
          <c:tx>
            <c:strRef>
              <c:f>PM10_bar_chart_data!$B$10</c:f>
              <c:strCache>
                <c:ptCount val="1"/>
                <c:pt idx="0">
                  <c:v>Production Traffic - Idling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PM10_bar_chart_data!$C$4:$I$4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PM10_bar_chart_data!$C$10:$I$10</c:f>
              <c:numCache>
                <c:formatCode>#,##0</c:formatCode>
                <c:ptCount val="7"/>
                <c:pt idx="0">
                  <c:v>2.1551189166169546E-5</c:v>
                </c:pt>
                <c:pt idx="1">
                  <c:v>0.15031954443403259</c:v>
                </c:pt>
                <c:pt idx="2">
                  <c:v>2.1551189166169548E-4</c:v>
                </c:pt>
                <c:pt idx="3">
                  <c:v>1.6034084739630142E-2</c:v>
                </c:pt>
                <c:pt idx="4">
                  <c:v>9.2023577739543966E-3</c:v>
                </c:pt>
                <c:pt idx="5">
                  <c:v>4.1098117739885323E-2</c:v>
                </c:pt>
                <c:pt idx="6">
                  <c:v>5.6033091832040827E-4</c:v>
                </c:pt>
              </c:numCache>
            </c:numRef>
          </c:val>
        </c:ser>
        <c:ser>
          <c:idx val="6"/>
          <c:order val="6"/>
          <c:tx>
            <c:strRef>
              <c:f>PM10_bar_chart_data!$B$11</c:f>
              <c:strCache>
                <c:ptCount val="1"/>
                <c:pt idx="0">
                  <c:v>Maintenance Operation Traffic - Running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cat>
            <c:strRef>
              <c:f>PM10_bar_chart_data!$C$4:$I$4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PM10_bar_chart_data!$C$11:$I$11</c:f>
              <c:numCache>
                <c:formatCode>#,##0</c:formatCode>
                <c:ptCount val="7"/>
                <c:pt idx="0">
                  <c:v>8.4808344166342547E-4</c:v>
                </c:pt>
                <c:pt idx="1">
                  <c:v>5.9153820056023925</c:v>
                </c:pt>
                <c:pt idx="2">
                  <c:v>8.4808344166342545E-3</c:v>
                </c:pt>
                <c:pt idx="3">
                  <c:v>0.63097408059758853</c:v>
                </c:pt>
                <c:pt idx="4">
                  <c:v>0.36213162959028267</c:v>
                </c:pt>
                <c:pt idx="5">
                  <c:v>1.6172951232521524</c:v>
                </c:pt>
                <c:pt idx="6">
                  <c:v>2.2050169483249064E-2</c:v>
                </c:pt>
              </c:numCache>
            </c:numRef>
          </c:val>
        </c:ser>
        <c:ser>
          <c:idx val="7"/>
          <c:order val="7"/>
          <c:tx>
            <c:strRef>
              <c:f>PM10_bar_chart_data!$B$12</c:f>
              <c:strCache>
                <c:ptCount val="1"/>
                <c:pt idx="0">
                  <c:v>Employee Commuter Traffic - Running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strRef>
              <c:f>PM10_bar_chart_data!$C$4:$I$4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PM10_bar_chart_data!$C$12:$I$12</c:f>
              <c:numCache>
                <c:formatCode>#,##0</c:formatCode>
                <c:ptCount val="7"/>
                <c:pt idx="0">
                  <c:v>0.86418765125487207</c:v>
                </c:pt>
                <c:pt idx="1">
                  <c:v>6027.7088675027335</c:v>
                </c:pt>
                <c:pt idx="2">
                  <c:v>8.6418765125487216</c:v>
                </c:pt>
                <c:pt idx="3">
                  <c:v>642.95561253362484</c:v>
                </c:pt>
                <c:pt idx="4">
                  <c:v>369.00812708583044</c:v>
                </c:pt>
                <c:pt idx="5">
                  <c:v>1648.005850943041</c:v>
                </c:pt>
                <c:pt idx="6">
                  <c:v>22.468878932626676</c:v>
                </c:pt>
              </c:numCache>
            </c:numRef>
          </c:val>
        </c:ser>
        <c:ser>
          <c:idx val="8"/>
          <c:order val="8"/>
          <c:tx>
            <c:strRef>
              <c:f>PM10_bar_chart_data!$B$13</c:f>
              <c:strCache>
                <c:ptCount val="1"/>
                <c:pt idx="0">
                  <c:v>Employee Commuter Traffic - Idling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strRef>
              <c:f>PM10_bar_chart_data!$C$4:$I$4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PM10_bar_chart_data!$C$13:$I$13</c:f>
              <c:numCache>
                <c:formatCode>#,##0</c:formatCode>
                <c:ptCount val="7"/>
                <c:pt idx="0">
                  <c:v>5.7436730008870468E-5</c:v>
                </c:pt>
                <c:pt idx="1">
                  <c:v>0.40062119181187156</c:v>
                </c:pt>
                <c:pt idx="2">
                  <c:v>5.7436730008870475E-4</c:v>
                </c:pt>
                <c:pt idx="3">
                  <c:v>4.273292712659963E-2</c:v>
                </c:pt>
                <c:pt idx="4">
                  <c:v>2.4525483713787693E-2</c:v>
                </c:pt>
                <c:pt idx="5">
                  <c:v>0.10953184412691598</c:v>
                </c:pt>
                <c:pt idx="6">
                  <c:v>1.4933549802306322E-3</c:v>
                </c:pt>
              </c:numCache>
            </c:numRef>
          </c:val>
        </c:ser>
        <c:ser>
          <c:idx val="9"/>
          <c:order val="9"/>
          <c:tx>
            <c:strRef>
              <c:f>PM10_bar_chart_data!$B$14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B83E08"/>
            </a:solidFill>
            <a:ln>
              <a:solidFill>
                <a:schemeClr val="tx1"/>
              </a:solidFill>
            </a:ln>
          </c:spPr>
          <c:cat>
            <c:strRef>
              <c:f>PM10_bar_chart_data!$C$4:$I$4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PM10_bar_chart_data!$C$14:$I$14</c:f>
              <c:numCache>
                <c:formatCode>#,##0</c:formatCode>
                <c:ptCount val="7"/>
                <c:pt idx="0">
                  <c:v>1.8810525442184971E-3</c:v>
                </c:pt>
                <c:pt idx="1">
                  <c:v>154.49107679773658</c:v>
                </c:pt>
                <c:pt idx="2">
                  <c:v>0.96888267128769945</c:v>
                </c:pt>
                <c:pt idx="3">
                  <c:v>4.2497195304351045</c:v>
                </c:pt>
                <c:pt idx="4">
                  <c:v>5.3635557364397677</c:v>
                </c:pt>
                <c:pt idx="5">
                  <c:v>23.158653406242266</c:v>
                </c:pt>
                <c:pt idx="6">
                  <c:v>0.42893622448788671</c:v>
                </c:pt>
              </c:numCache>
            </c:numRef>
          </c:val>
        </c:ser>
        <c:overlap val="100"/>
        <c:axId val="99484032"/>
        <c:axId val="99485952"/>
      </c:barChart>
      <c:catAx>
        <c:axId val="99484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County</a:t>
                </a:r>
              </a:p>
            </c:rich>
          </c:tx>
          <c:layout>
            <c:manualLayout>
              <c:xMode val="edge"/>
              <c:yMode val="edge"/>
              <c:x val="0.39844617092119888"/>
              <c:y val="0.926350245499184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485952"/>
        <c:crosses val="autoZero"/>
        <c:auto val="1"/>
        <c:lblAlgn val="ctr"/>
        <c:lblOffset val="100"/>
        <c:tickLblSkip val="1"/>
        <c:tickMarkSkip val="1"/>
      </c:catAx>
      <c:valAx>
        <c:axId val="99485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PM10 Emissions (tons/year)</a:t>
                </a:r>
              </a:p>
            </c:rich>
          </c:tx>
          <c:layout>
            <c:manualLayout>
              <c:xMode val="edge"/>
              <c:yMode val="edge"/>
              <c:x val="9.6354709521761228E-3"/>
              <c:y val="0.23895253682487724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4840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711917963476694"/>
          <c:y val="4.4525260856304594E-2"/>
          <c:w val="0.2428808203652332"/>
          <c:h val="0.89608790717854214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431742508324086"/>
          <c:y val="3.4369885433715219E-2"/>
          <c:w val="0.63167835014844664"/>
          <c:h val="0.78723404255319518"/>
        </c:manualLayout>
      </c:layout>
      <c:barChart>
        <c:barDir val="col"/>
        <c:grouping val="stacked"/>
        <c:ser>
          <c:idx val="0"/>
          <c:order val="0"/>
          <c:tx>
            <c:strRef>
              <c:f>VOC_bar_chart_data!$B$5</c:f>
              <c:strCache>
                <c:ptCount val="1"/>
                <c:pt idx="0">
                  <c:v>Fracing Equipment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VOC_bar_chart_data!$C$4:$I$4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VOC_bar_chart_data!$C$5:$I$5</c:f>
              <c:numCache>
                <c:formatCode>#,##0</c:formatCode>
                <c:ptCount val="7"/>
                <c:pt idx="0">
                  <c:v>0</c:v>
                </c:pt>
                <c:pt idx="1">
                  <c:v>4.409860443138367</c:v>
                </c:pt>
                <c:pt idx="2">
                  <c:v>2.9636158892058919E-2</c:v>
                </c:pt>
                <c:pt idx="3">
                  <c:v>8.8908476676176754E-2</c:v>
                </c:pt>
                <c:pt idx="4">
                  <c:v>0.1422535626818828</c:v>
                </c:pt>
                <c:pt idx="5">
                  <c:v>0.61050487317641378</c:v>
                </c:pt>
                <c:pt idx="6">
                  <c:v>1.1854463556823567E-2</c:v>
                </c:pt>
              </c:numCache>
            </c:numRef>
          </c:val>
        </c:ser>
        <c:ser>
          <c:idx val="1"/>
          <c:order val="1"/>
          <c:tx>
            <c:strRef>
              <c:f>VOC_bar_chart_data!$B$6</c:f>
              <c:strCache>
                <c:ptCount val="1"/>
                <c:pt idx="0">
                  <c:v>Maintenance Operation Equipment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VOC_bar_chart_data!$C$4:$I$4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VOC_bar_chart_data!$C$6:$I$6</c:f>
              <c:numCache>
                <c:formatCode>#,##0</c:formatCode>
                <c:ptCount val="7"/>
                <c:pt idx="0">
                  <c:v>1.1648376986736256E-3</c:v>
                </c:pt>
                <c:pt idx="1">
                  <c:v>8.1247429482485387</c:v>
                </c:pt>
                <c:pt idx="2">
                  <c:v>1.1648376986736257E-2</c:v>
                </c:pt>
                <c:pt idx="3">
                  <c:v>0.86663924781317747</c:v>
                </c:pt>
                <c:pt idx="4">
                  <c:v>0.49738569733363819</c:v>
                </c:pt>
                <c:pt idx="5">
                  <c:v>2.2213454913706041</c:v>
                </c:pt>
                <c:pt idx="6">
                  <c:v>3.0285780165514271E-2</c:v>
                </c:pt>
              </c:numCache>
            </c:numRef>
          </c:val>
        </c:ser>
        <c:ser>
          <c:idx val="2"/>
          <c:order val="2"/>
          <c:tx>
            <c:strRef>
              <c:f>VOC_bar_chart_data!$B$7</c:f>
              <c:strCache>
                <c:ptCount val="1"/>
                <c:pt idx="0">
                  <c:v>Other Relocatable Equipment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VOC_bar_chart_data!$C$4:$I$4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VOC_bar_chart_data!$C$7:$I$7</c:f>
              <c:numCache>
                <c:formatCode>#,##0</c:formatCode>
                <c:ptCount val="7"/>
                <c:pt idx="0">
                  <c:v>4.3654998275193301E-3</c:v>
                </c:pt>
                <c:pt idx="1">
                  <c:v>30.449361296947327</c:v>
                </c:pt>
                <c:pt idx="2">
                  <c:v>4.3654998275193299E-2</c:v>
                </c:pt>
                <c:pt idx="3">
                  <c:v>3.2479318716743815</c:v>
                </c:pt>
                <c:pt idx="4">
                  <c:v>1.8640684263507541</c:v>
                </c:pt>
                <c:pt idx="5">
                  <c:v>8.3250081710793626</c:v>
                </c:pt>
                <c:pt idx="6">
                  <c:v>0.11350299551550258</c:v>
                </c:pt>
              </c:numCache>
            </c:numRef>
          </c:val>
        </c:ser>
        <c:ser>
          <c:idx val="3"/>
          <c:order val="3"/>
          <c:tx>
            <c:strRef>
              <c:f>VOC_bar_chart_data!$B$8</c:f>
              <c:strCache>
                <c:ptCount val="1"/>
                <c:pt idx="0">
                  <c:v>Refracing Equipment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VOC_bar_chart_data!$C$4:$I$4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VOC_bar_chart_data!$C$8:$I$8</c:f>
              <c:numCache>
                <c:formatCode>#,##0</c:formatCode>
                <c:ptCount val="7"/>
                <c:pt idx="0">
                  <c:v>4.2263063721660946E-4</c:v>
                </c:pt>
                <c:pt idx="1">
                  <c:v>2.9478486945858511</c:v>
                </c:pt>
                <c:pt idx="2">
                  <c:v>4.2263063721660948E-3</c:v>
                </c:pt>
                <c:pt idx="3">
                  <c:v>0.31443719408915743</c:v>
                </c:pt>
                <c:pt idx="4">
                  <c:v>0.18046328209149226</c:v>
                </c:pt>
                <c:pt idx="5">
                  <c:v>0.80595662517207423</c:v>
                </c:pt>
                <c:pt idx="6">
                  <c:v>1.0988396567631847E-2</c:v>
                </c:pt>
              </c:numCache>
            </c:numRef>
          </c:val>
        </c:ser>
        <c:ser>
          <c:idx val="4"/>
          <c:order val="4"/>
          <c:tx>
            <c:strRef>
              <c:f>VOC_bar_chart_data!$B$9</c:f>
              <c:strCache>
                <c:ptCount val="1"/>
                <c:pt idx="0">
                  <c:v>Production Traffic - Running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VOC_bar_chart_data!$C$4:$I$4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VOC_bar_chart_data!$C$9:$I$9</c:f>
              <c:numCache>
                <c:formatCode>#,##0</c:formatCode>
                <c:ptCount val="7"/>
                <c:pt idx="0">
                  <c:v>1.7320429876111314E-4</c:v>
                </c:pt>
                <c:pt idx="1">
                  <c:v>1.208099983858764</c:v>
                </c:pt>
                <c:pt idx="2">
                  <c:v>1.7320429876111312E-3</c:v>
                </c:pt>
                <c:pt idx="3">
                  <c:v>0.12886399827826817</c:v>
                </c:pt>
                <c:pt idx="4">
                  <c:v>7.3958235570995318E-2</c:v>
                </c:pt>
                <c:pt idx="5">
                  <c:v>0.33030059773744269</c:v>
                </c:pt>
                <c:pt idx="6">
                  <c:v>4.5033117677889412E-3</c:v>
                </c:pt>
              </c:numCache>
            </c:numRef>
          </c:val>
        </c:ser>
        <c:ser>
          <c:idx val="5"/>
          <c:order val="5"/>
          <c:tx>
            <c:strRef>
              <c:f>VOC_bar_chart_data!$B$10</c:f>
              <c:strCache>
                <c:ptCount val="1"/>
                <c:pt idx="0">
                  <c:v>Production Traffic - Idling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VOC_bar_chart_data!$C$4:$I$4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VOC_bar_chart_data!$C$10:$I$10</c:f>
              <c:numCache>
                <c:formatCode>#,##0</c:formatCode>
                <c:ptCount val="7"/>
                <c:pt idx="0">
                  <c:v>5.3000500462681321E-5</c:v>
                </c:pt>
                <c:pt idx="1">
                  <c:v>0.36967849072720221</c:v>
                </c:pt>
                <c:pt idx="2">
                  <c:v>5.3000500462681321E-4</c:v>
                </c:pt>
                <c:pt idx="3">
                  <c:v>3.9432372344234898E-2</c:v>
                </c:pt>
                <c:pt idx="4">
                  <c:v>2.2631213697564927E-2</c:v>
                </c:pt>
                <c:pt idx="5">
                  <c:v>0.10107195438233327</c:v>
                </c:pt>
                <c:pt idx="6">
                  <c:v>1.3780130120297144E-3</c:v>
                </c:pt>
              </c:numCache>
            </c:numRef>
          </c:val>
        </c:ser>
        <c:ser>
          <c:idx val="6"/>
          <c:order val="6"/>
          <c:tx>
            <c:strRef>
              <c:f>VOC_bar_chart_data!$B$11</c:f>
              <c:strCache>
                <c:ptCount val="1"/>
                <c:pt idx="0">
                  <c:v>Maintenance Operation Traffic - Running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cat>
            <c:strRef>
              <c:f>VOC_bar_chart_data!$C$4:$I$4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VOC_bar_chart_data!$C$11:$I$11</c:f>
              <c:numCache>
                <c:formatCode>#,##0</c:formatCode>
                <c:ptCount val="7"/>
                <c:pt idx="0">
                  <c:v>3.320940500966073E-5</c:v>
                </c:pt>
                <c:pt idx="1">
                  <c:v>0.23163559994238361</c:v>
                </c:pt>
                <c:pt idx="2">
                  <c:v>3.3209405009660726E-4</c:v>
                </c:pt>
                <c:pt idx="3">
                  <c:v>2.4707797327187583E-2</c:v>
                </c:pt>
                <c:pt idx="4">
                  <c:v>1.4180415939125132E-2</c:v>
                </c:pt>
                <c:pt idx="5">
                  <c:v>6.3330335353423015E-2</c:v>
                </c:pt>
                <c:pt idx="6">
                  <c:v>8.6344453025117911E-4</c:v>
                </c:pt>
              </c:numCache>
            </c:numRef>
          </c:val>
        </c:ser>
        <c:ser>
          <c:idx val="7"/>
          <c:order val="7"/>
          <c:tx>
            <c:strRef>
              <c:f>VOC_bar_chart_data!$B$12</c:f>
              <c:strCache>
                <c:ptCount val="1"/>
                <c:pt idx="0">
                  <c:v>Employee Commuter Traffic - Running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strRef>
              <c:f>VOC_bar_chart_data!$C$4:$I$4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VOC_bar_chart_data!$C$12:$I$12</c:f>
              <c:numCache>
                <c:formatCode>#,##0</c:formatCode>
                <c:ptCount val="7"/>
                <c:pt idx="0">
                  <c:v>7.0745435688478945E-4</c:v>
                </c:pt>
                <c:pt idx="1">
                  <c:v>4.9344941392714059</c:v>
                </c:pt>
                <c:pt idx="2">
                  <c:v>7.0745435688478941E-3</c:v>
                </c:pt>
                <c:pt idx="3">
                  <c:v>0.52634604152228337</c:v>
                </c:pt>
                <c:pt idx="4">
                  <c:v>0.30208301038980512</c:v>
                </c:pt>
                <c:pt idx="5">
                  <c:v>1.3491154585792935</c:v>
                </c:pt>
                <c:pt idx="6">
                  <c:v>1.8393813279004526E-2</c:v>
                </c:pt>
              </c:numCache>
            </c:numRef>
          </c:val>
        </c:ser>
        <c:ser>
          <c:idx val="8"/>
          <c:order val="8"/>
          <c:tx>
            <c:strRef>
              <c:f>VOC_bar_chart_data!$B$13</c:f>
              <c:strCache>
                <c:ptCount val="1"/>
                <c:pt idx="0">
                  <c:v>Employee Commuter Traffic - Idling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strRef>
              <c:f>VOC_bar_chart_data!$C$4:$I$4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VOC_bar_chart_data!$C$13:$I$13</c:f>
              <c:numCache>
                <c:formatCode>#,##0</c:formatCode>
                <c:ptCount val="7"/>
                <c:pt idx="0">
                  <c:v>1.653371567042301E-4</c:v>
                </c:pt>
                <c:pt idx="1">
                  <c:v>1.1532266680120051</c:v>
                </c:pt>
                <c:pt idx="2">
                  <c:v>1.653371567042301E-3</c:v>
                </c:pt>
                <c:pt idx="3">
                  <c:v>0.1230108445879472</c:v>
                </c:pt>
                <c:pt idx="4">
                  <c:v>7.0598965912706257E-2</c:v>
                </c:pt>
                <c:pt idx="5">
                  <c:v>0.31529795783496678</c:v>
                </c:pt>
                <c:pt idx="6">
                  <c:v>4.2987660743099834E-3</c:v>
                </c:pt>
              </c:numCache>
            </c:numRef>
          </c:val>
        </c:ser>
        <c:ser>
          <c:idx val="9"/>
          <c:order val="9"/>
          <c:tx>
            <c:strRef>
              <c:f>VOC_bar_chart_data!$B$14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B83E08"/>
            </a:solidFill>
            <a:ln>
              <a:solidFill>
                <a:schemeClr val="tx1"/>
              </a:solidFill>
            </a:ln>
          </c:spPr>
          <c:cat>
            <c:strRef>
              <c:f>VOC_bar_chart_data!$C$4:$I$4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VOC_bar_chart_data!$C$14:$I$14</c:f>
              <c:numCache>
                <c:formatCode>#,##0</c:formatCode>
                <c:ptCount val="7"/>
                <c:pt idx="0">
                  <c:v>3.9090970111866625E-5</c:v>
                </c:pt>
                <c:pt idx="1">
                  <c:v>7.3934534734125723</c:v>
                </c:pt>
                <c:pt idx="2">
                  <c:v>4.8245707798445968E-2</c:v>
                </c:pt>
                <c:pt idx="3">
                  <c:v>0.17264807605521068</c:v>
                </c:pt>
                <c:pt idx="4">
                  <c:v>0.24639487510493804</c:v>
                </c:pt>
                <c:pt idx="5">
                  <c:v>1.0603553208082721</c:v>
                </c:pt>
                <c:pt idx="6">
                  <c:v>2.0158284461839454E-2</c:v>
                </c:pt>
              </c:numCache>
            </c:numRef>
          </c:val>
        </c:ser>
        <c:overlap val="100"/>
        <c:axId val="98780672"/>
        <c:axId val="98782592"/>
      </c:barChart>
      <c:catAx>
        <c:axId val="987806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County</a:t>
                </a:r>
              </a:p>
            </c:rich>
          </c:tx>
          <c:layout>
            <c:manualLayout>
              <c:xMode val="edge"/>
              <c:yMode val="edge"/>
              <c:x val="0.39844617092119888"/>
              <c:y val="0.9263502454991844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782592"/>
        <c:crosses val="autoZero"/>
        <c:auto val="1"/>
        <c:lblAlgn val="ctr"/>
        <c:lblOffset val="100"/>
        <c:tickLblSkip val="1"/>
        <c:tickMarkSkip val="1"/>
      </c:catAx>
      <c:valAx>
        <c:axId val="98782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VOC</a:t>
                </a:r>
                <a:r>
                  <a:rPr lang="en-US" baseline="0"/>
                  <a:t> </a:t>
                </a:r>
                <a:r>
                  <a:rPr lang="en-US"/>
                  <a:t> Emissions (tons/year)</a:t>
                </a:r>
              </a:p>
            </c:rich>
          </c:tx>
          <c:layout>
            <c:manualLayout>
              <c:xMode val="edge"/>
              <c:yMode val="edge"/>
              <c:x val="9.6354709521761228E-3"/>
              <c:y val="0.23895253682487724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7806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711917963476694"/>
          <c:y val="4.4525260856304594E-2"/>
          <c:w val="0.2428808203652332"/>
          <c:h val="0.83062145873337234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431742508324086"/>
          <c:y val="3.4369885433715219E-2"/>
          <c:w val="0.63167835014844687"/>
          <c:h val="0.78723404255319562"/>
        </c:manualLayout>
      </c:layout>
      <c:barChart>
        <c:barDir val="col"/>
        <c:grouping val="stacked"/>
        <c:ser>
          <c:idx val="0"/>
          <c:order val="0"/>
          <c:tx>
            <c:strRef>
              <c:f>NOx_bar_chart_data!$B$5</c:f>
              <c:strCache>
                <c:ptCount val="1"/>
                <c:pt idx="0">
                  <c:v>Fracing Equipment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NOx_bar_chart_data!$C$4:$I$4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NOx_bar_chart_data!$C$5:$I$5</c:f>
              <c:numCache>
                <c:formatCode>#,##0</c:formatCode>
                <c:ptCount val="7"/>
                <c:pt idx="0">
                  <c:v>0</c:v>
                </c:pt>
                <c:pt idx="1">
                  <c:v>89.903448965361576</c:v>
                </c:pt>
                <c:pt idx="2">
                  <c:v>0.60418984519732233</c:v>
                </c:pt>
                <c:pt idx="3">
                  <c:v>1.8125695355919673</c:v>
                </c:pt>
                <c:pt idx="4">
                  <c:v>2.9001112569471474</c:v>
                </c:pt>
                <c:pt idx="5">
                  <c:v>12.446310811064841</c:v>
                </c:pt>
                <c:pt idx="6">
                  <c:v>0.24167593807892895</c:v>
                </c:pt>
              </c:numCache>
            </c:numRef>
          </c:val>
        </c:ser>
        <c:ser>
          <c:idx val="1"/>
          <c:order val="1"/>
          <c:tx>
            <c:strRef>
              <c:f>NOx_bar_chart_data!$B$6</c:f>
              <c:strCache>
                <c:ptCount val="1"/>
                <c:pt idx="0">
                  <c:v>Maintenance Operation Equipment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NOx_bar_chart_data!$C$4:$I$4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NOx_bar_chart_data!$C$6:$I$6</c:f>
              <c:numCache>
                <c:formatCode>#,##0</c:formatCode>
                <c:ptCount val="7"/>
                <c:pt idx="0">
                  <c:v>1.5799434967464082E-2</c:v>
                </c:pt>
                <c:pt idx="1">
                  <c:v>110.20105889806197</c:v>
                </c:pt>
                <c:pt idx="2">
                  <c:v>0.15799434967464082</c:v>
                </c:pt>
                <c:pt idx="3">
                  <c:v>11.754779615793277</c:v>
                </c:pt>
                <c:pt idx="4">
                  <c:v>6.7463587311071631</c:v>
                </c:pt>
                <c:pt idx="5">
                  <c:v>30.129522482954002</c:v>
                </c:pt>
                <c:pt idx="6">
                  <c:v>0.41078530915406614</c:v>
                </c:pt>
              </c:numCache>
            </c:numRef>
          </c:val>
        </c:ser>
        <c:ser>
          <c:idx val="2"/>
          <c:order val="2"/>
          <c:tx>
            <c:strRef>
              <c:f>NOx_bar_chart_data!$B$7</c:f>
              <c:strCache>
                <c:ptCount val="1"/>
                <c:pt idx="0">
                  <c:v>Other Relocatable Equipment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NOx_bar_chart_data!$C$4:$I$4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NOx_bar_chart_data!$C$7:$I$7</c:f>
              <c:numCache>
                <c:formatCode>#,##0</c:formatCode>
                <c:ptCount val="7"/>
                <c:pt idx="0">
                  <c:v>5.6655666004735011E-2</c:v>
                </c:pt>
                <c:pt idx="1">
                  <c:v>395.1732703830267</c:v>
                </c:pt>
                <c:pt idx="2">
                  <c:v>0.56655666004735006</c:v>
                </c:pt>
                <c:pt idx="3">
                  <c:v>42.151815507522848</c:v>
                </c:pt>
                <c:pt idx="4">
                  <c:v>24.191969384021849</c:v>
                </c:pt>
                <c:pt idx="5">
                  <c:v>108.04235507102966</c:v>
                </c:pt>
                <c:pt idx="6">
                  <c:v>1.4730473161231104</c:v>
                </c:pt>
              </c:numCache>
            </c:numRef>
          </c:val>
        </c:ser>
        <c:ser>
          <c:idx val="3"/>
          <c:order val="3"/>
          <c:tx>
            <c:strRef>
              <c:f>NOx_bar_chart_data!$B$8</c:f>
              <c:strCache>
                <c:ptCount val="1"/>
                <c:pt idx="0">
                  <c:v>Refracing Equipment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NOx_bar_chart_data!$C$4:$I$4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NOx_bar_chart_data!$C$8:$I$8</c:f>
              <c:numCache>
                <c:formatCode>#,##0</c:formatCode>
                <c:ptCount val="7"/>
                <c:pt idx="0">
                  <c:v>6.661044065679269E-3</c:v>
                </c:pt>
                <c:pt idx="1">
                  <c:v>46.460782358112901</c:v>
                </c:pt>
                <c:pt idx="2">
                  <c:v>6.6610440656792697E-2</c:v>
                </c:pt>
                <c:pt idx="3">
                  <c:v>4.9558167848653758</c:v>
                </c:pt>
                <c:pt idx="4">
                  <c:v>2.844265816045048</c:v>
                </c:pt>
                <c:pt idx="5">
                  <c:v>12.702611033250365</c:v>
                </c:pt>
                <c:pt idx="6">
                  <c:v>0.173187145707661</c:v>
                </c:pt>
              </c:numCache>
            </c:numRef>
          </c:val>
        </c:ser>
        <c:ser>
          <c:idx val="4"/>
          <c:order val="4"/>
          <c:tx>
            <c:strRef>
              <c:f>NOx_bar_chart_data!$B$9</c:f>
              <c:strCache>
                <c:ptCount val="1"/>
                <c:pt idx="0">
                  <c:v>Production Traffic - Running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NOx_bar_chart_data!$C$4:$I$4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NOx_bar_chart_data!$C$9:$I$9</c:f>
              <c:numCache>
                <c:formatCode>#,##0</c:formatCode>
                <c:ptCount val="7"/>
                <c:pt idx="0">
                  <c:v>8.2558569382674767E-4</c:v>
                </c:pt>
                <c:pt idx="1">
                  <c:v>5.7584602144415653</c:v>
                </c:pt>
                <c:pt idx="2">
                  <c:v>8.2558569382674765E-3</c:v>
                </c:pt>
                <c:pt idx="3">
                  <c:v>0.61423575620710025</c:v>
                </c:pt>
                <c:pt idx="4">
                  <c:v>0.35252509126402126</c:v>
                </c:pt>
                <c:pt idx="5">
                  <c:v>1.5743919181276078</c:v>
                </c:pt>
                <c:pt idx="6">
                  <c:v>2.1465228039495441E-2</c:v>
                </c:pt>
              </c:numCache>
            </c:numRef>
          </c:val>
        </c:ser>
        <c:ser>
          <c:idx val="5"/>
          <c:order val="5"/>
          <c:tx>
            <c:strRef>
              <c:f>NOx_bar_chart_data!$B$10</c:f>
              <c:strCache>
                <c:ptCount val="1"/>
                <c:pt idx="0">
                  <c:v>Production Traffic - Idling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NOx_bar_chart_data!$C$4:$I$4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NOx_bar_chart_data!$C$10:$I$10</c:f>
              <c:numCache>
                <c:formatCode>#,##0</c:formatCode>
                <c:ptCount val="7"/>
                <c:pt idx="0">
                  <c:v>3.6147276086829046E-4</c:v>
                </c:pt>
                <c:pt idx="1">
                  <c:v>2.521272507056326</c:v>
                </c:pt>
                <c:pt idx="2">
                  <c:v>3.6147276086829047E-3</c:v>
                </c:pt>
                <c:pt idx="3">
                  <c:v>0.26893573408600813</c:v>
                </c:pt>
                <c:pt idx="4">
                  <c:v>0.15434886889076005</c:v>
                </c:pt>
                <c:pt idx="5">
                  <c:v>0.6893285549758299</c:v>
                </c:pt>
                <c:pt idx="6">
                  <c:v>9.3982917825755526E-3</c:v>
                </c:pt>
              </c:numCache>
            </c:numRef>
          </c:val>
        </c:ser>
        <c:ser>
          <c:idx val="6"/>
          <c:order val="6"/>
          <c:tx>
            <c:strRef>
              <c:f>NOx_bar_chart_data!$B$11</c:f>
              <c:strCache>
                <c:ptCount val="1"/>
                <c:pt idx="0">
                  <c:v>Maintenance Operation Traffic - Running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cat>
            <c:strRef>
              <c:f>NOx_bar_chart_data!$C$4:$I$4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NOx_bar_chart_data!$C$11:$I$11</c:f>
              <c:numCache>
                <c:formatCode>#,##0</c:formatCode>
                <c:ptCount val="7"/>
                <c:pt idx="0">
                  <c:v>2.5053973216853178E-4</c:v>
                </c:pt>
                <c:pt idx="1">
                  <c:v>1.7475146318755093</c:v>
                </c:pt>
                <c:pt idx="2">
                  <c:v>2.5053973216853181E-3</c:v>
                </c:pt>
                <c:pt idx="3">
                  <c:v>0.18640156073338765</c:v>
                </c:pt>
                <c:pt idx="4">
                  <c:v>0.10698046563596308</c:v>
                </c:pt>
                <c:pt idx="5">
                  <c:v>0.4777792692453901</c:v>
                </c:pt>
                <c:pt idx="6">
                  <c:v>6.514033036381827E-3</c:v>
                </c:pt>
              </c:numCache>
            </c:numRef>
          </c:val>
        </c:ser>
        <c:ser>
          <c:idx val="7"/>
          <c:order val="7"/>
          <c:tx>
            <c:strRef>
              <c:f>NOx_bar_chart_data!$B$12</c:f>
              <c:strCache>
                <c:ptCount val="1"/>
                <c:pt idx="0">
                  <c:v>Employee Commuter Traffic - Running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strRef>
              <c:f>NOx_bar_chart_data!$C$4:$I$4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NOx_bar_chart_data!$C$12:$I$12</c:f>
              <c:numCache>
                <c:formatCode>#,##0</c:formatCode>
                <c:ptCount val="7"/>
                <c:pt idx="0">
                  <c:v>3.3559936943972314E-3</c:v>
                </c:pt>
                <c:pt idx="1">
                  <c:v>23.408056018420687</c:v>
                </c:pt>
                <c:pt idx="2">
                  <c:v>3.3559936943972316E-2</c:v>
                </c:pt>
                <c:pt idx="3">
                  <c:v>2.49685930863154</c:v>
                </c:pt>
                <c:pt idx="4">
                  <c:v>1.4330093075076178</c:v>
                </c:pt>
                <c:pt idx="5">
                  <c:v>6.3998799752155202</c:v>
                </c:pt>
                <c:pt idx="6">
                  <c:v>8.7255836054328018E-2</c:v>
                </c:pt>
              </c:numCache>
            </c:numRef>
          </c:val>
        </c:ser>
        <c:ser>
          <c:idx val="8"/>
          <c:order val="8"/>
          <c:tx>
            <c:strRef>
              <c:f>NOx_bar_chart_data!$B$13</c:f>
              <c:strCache>
                <c:ptCount val="1"/>
                <c:pt idx="0">
                  <c:v>Employee Commuter Traffic - Idling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strRef>
              <c:f>NOx_bar_chart_data!$C$4:$I$4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NOx_bar_chart_data!$C$13:$I$13</c:f>
              <c:numCache>
                <c:formatCode>#,##0</c:formatCode>
                <c:ptCount val="7"/>
                <c:pt idx="0">
                  <c:v>8.2942306418235271E-4</c:v>
                </c:pt>
                <c:pt idx="1">
                  <c:v>5.7852258726719104</c:v>
                </c:pt>
                <c:pt idx="2">
                  <c:v>8.294230641823528E-3</c:v>
                </c:pt>
                <c:pt idx="3">
                  <c:v>0.61709075975167038</c:v>
                </c:pt>
                <c:pt idx="4">
                  <c:v>0.35416364840586462</c:v>
                </c:pt>
                <c:pt idx="5">
                  <c:v>1.5817097833957465</c:v>
                </c:pt>
                <c:pt idx="6">
                  <c:v>2.1564999668741171E-2</c:v>
                </c:pt>
              </c:numCache>
            </c:numRef>
          </c:val>
        </c:ser>
        <c:ser>
          <c:idx val="9"/>
          <c:order val="9"/>
          <c:tx>
            <c:strRef>
              <c:f>NOx_bar_chart_data!$B$14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B83E08"/>
            </a:solidFill>
            <a:ln>
              <a:solidFill>
                <a:schemeClr val="tx1"/>
              </a:solidFill>
            </a:ln>
          </c:spPr>
          <c:cat>
            <c:strRef>
              <c:f>NOx_bar_chart_data!$C$4:$I$4</c:f>
              <c:strCache>
                <c:ptCount val="7"/>
                <c:pt idx="0">
                  <c:v>Delta</c:v>
                </c:pt>
                <c:pt idx="1">
                  <c:v>Garfield</c:v>
                </c:pt>
                <c:pt idx="2">
                  <c:v>Gunnison</c:v>
                </c:pt>
                <c:pt idx="3">
                  <c:v>Mesa</c:v>
                </c:pt>
                <c:pt idx="4">
                  <c:v>Moffat</c:v>
                </c:pt>
                <c:pt idx="5">
                  <c:v>Rio Blanco</c:v>
                </c:pt>
                <c:pt idx="6">
                  <c:v>Routt</c:v>
                </c:pt>
              </c:strCache>
            </c:strRef>
          </c:cat>
          <c:val>
            <c:numRef>
              <c:f>NOx_bar_chart_data!$C$14:$I$14</c:f>
              <c:numCache>
                <c:formatCode>#,##0</c:formatCode>
                <c:ptCount val="7"/>
                <c:pt idx="0">
                  <c:v>1.9838130499506818E-4</c:v>
                </c:pt>
                <c:pt idx="1">
                  <c:v>76.770992373900327</c:v>
                </c:pt>
                <c:pt idx="2">
                  <c:v>0.50861877791258325</c:v>
                </c:pt>
                <c:pt idx="3">
                  <c:v>1.6675005855042282</c:v>
                </c:pt>
                <c:pt idx="4">
                  <c:v>2.5165566485735305</c:v>
                </c:pt>
                <c:pt idx="5">
                  <c:v>10.814993424795826</c:v>
                </c:pt>
                <c:pt idx="6">
                  <c:v>0.20781189987492477</c:v>
                </c:pt>
              </c:numCache>
            </c:numRef>
          </c:val>
        </c:ser>
        <c:overlap val="100"/>
        <c:axId val="99830400"/>
        <c:axId val="99848960"/>
      </c:barChart>
      <c:catAx>
        <c:axId val="998304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County</a:t>
                </a:r>
              </a:p>
            </c:rich>
          </c:tx>
          <c:layout>
            <c:manualLayout>
              <c:xMode val="edge"/>
              <c:yMode val="edge"/>
              <c:x val="0.39844617092119888"/>
              <c:y val="0.926350245499184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848960"/>
        <c:crosses val="autoZero"/>
        <c:auto val="1"/>
        <c:lblAlgn val="ctr"/>
        <c:lblOffset val="100"/>
        <c:tickLblSkip val="1"/>
        <c:tickMarkSkip val="1"/>
      </c:catAx>
      <c:valAx>
        <c:axId val="99848960"/>
        <c:scaling>
          <c:orientation val="minMax"/>
          <c:max val="8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aseline="0"/>
                  <a:t>NOx </a:t>
                </a:r>
                <a:r>
                  <a:rPr lang="en-US"/>
                  <a:t> Emissions (tons/year)</a:t>
                </a:r>
              </a:p>
            </c:rich>
          </c:tx>
          <c:layout>
            <c:manualLayout>
              <c:xMode val="edge"/>
              <c:yMode val="edge"/>
              <c:x val="9.6354709521761228E-3"/>
              <c:y val="0.23895253682487724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8304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711917963476694"/>
          <c:y val="4.4525260856304594E-2"/>
          <c:w val="0.2428808203652332"/>
          <c:h val="0.9135456267639217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3"/>
  <sheetViews>
    <sheetView zoomScale="85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0"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5</xdr:row>
      <xdr:rowOff>47625</xdr:rowOff>
    </xdr:from>
    <xdr:to>
      <xdr:col>7</xdr:col>
      <xdr:colOff>161925</xdr:colOff>
      <xdr:row>41</xdr:row>
      <xdr:rowOff>19050</xdr:rowOff>
    </xdr:to>
    <xdr:pic>
      <xdr:nvPicPr>
        <xdr:cNvPr id="13317" name="Picture 5" descr="PiceanceBas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095375"/>
          <a:ext cx="5238750" cy="6248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595" y="10120"/>
    <xdr:ext cx="8676680" cy="629543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30399" y="30399"/>
    <xdr:ext cx="8663697" cy="62723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30399" y="30399"/>
    <xdr:ext cx="8663697" cy="62723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30399" y="30399"/>
    <xdr:ext cx="8663697" cy="62723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6680" cy="629543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-33618" y="44823"/>
    <xdr:ext cx="8606118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-33618" y="44823"/>
    <xdr:ext cx="8606118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-33618" y="44823"/>
    <xdr:ext cx="8606118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grant" refreshedDate="40690.73505289352" createdVersion="3" refreshedVersion="3" minRefreshableVersion="3" recordCount="182">
  <cacheSource type="worksheet">
    <worksheetSource ref="A5:W187" sheet="all_src_inventory"/>
  </cacheSource>
  <cacheFields count="23">
    <cacheField name="Source Category" numFmtId="0">
      <sharedItems count="43">
        <s v="Well Pad Construction Equipment"/>
        <s v="Pipeline Construction Equipment"/>
        <s v="Fracing Equipment"/>
        <s v="Refracing Equipment"/>
        <s v="Other Relocatable Equipment"/>
        <s v="Maintenance Operation Equipment"/>
        <s v="Construction Dust, Fugitive"/>
        <s v="Construction Dust, Wind Erosion"/>
        <s v="Construction Traffic, Well Pad - Running"/>
        <s v="Construction Traffic, Well Pad - Idling"/>
        <s v="Construction Traffic, Pipeline - Running"/>
        <s v="Construction Traffic, Pipeline - Idling"/>
        <s v="Construction Traffic, Drilling - Running"/>
        <s v="Construction Traffic, Drilling - Idling"/>
        <s v="Completion Traffic - Running"/>
        <s v="Completion Traffic - Idling"/>
        <s v="Recompletion Traffic - Running"/>
        <s v="Recompletion Traffic - Idling"/>
        <s v="Production Traffic - Running"/>
        <s v="Production Traffic - Idling"/>
        <s v="Maintenance Operation Traffic - Running"/>
        <s v="Maintenance Operation Traffic - Idling"/>
        <s v="Employee Commuter Traffic - Running"/>
        <s v="Employee Commuter Traffic - Idling"/>
        <s v="Ancillary Traffic - Running"/>
        <s v="Ancillary Traffic - Idling"/>
        <s v="Ancillary Traffic - Tailpipe" u="1"/>
        <s v="Completion Traffic - Tailpipe" u="1"/>
        <s v="Recompletion Traffic - Tailpipe" u="1"/>
        <s v="Maintenance Operation Traffic - Tailpipe" u="1"/>
        <s v="Maintenance Operation Equipment (diesel ICE)" u="1"/>
        <s v="Employee Commuter Traffic - Tailpipe" u="1"/>
        <s v="Production Traffic - Tailpipe" u="1"/>
        <s v="Construction Traffic - Idling" u="1"/>
        <s v="Refracing Equipment (diesel ICE)" u="1"/>
        <s v="Pipeline Const Equip (diesel ICE)" u="1"/>
        <s v="Well Pad Const Equip (diesel ICE)" u="1"/>
        <s v="Construction Traffic, Drilling - Tailpipe" u="1"/>
        <s v="Construction Traffic, Pipeline - Tailpipe" u="1"/>
        <s v="Construction Traffic, Well Pad - Tailpipe " u="1"/>
        <s v="Other Relocatable Equipment (diesel ICE)" u="1"/>
        <s v="Fracing Equipment (diesel ICE)" u="1"/>
        <s v="Construction Traffic - Tailpipe " u="1"/>
      </sharedItems>
    </cacheField>
    <cacheField name="County" numFmtId="0">
      <sharedItems/>
    </cacheField>
    <cacheField name="STFIPs" numFmtId="0">
      <sharedItems/>
    </cacheField>
    <cacheField name="FIPS" numFmtId="0">
      <sharedItems count="7">
        <s v="08029"/>
        <s v="08045"/>
        <s v="08051"/>
        <s v="08077"/>
        <s v="08081"/>
        <s v="08103"/>
        <s v="08107"/>
      </sharedItems>
    </cacheField>
    <cacheField name="Combined Category" numFmtId="0">
      <sharedItems/>
    </cacheField>
    <cacheField name="Source" numFmtId="0">
      <sharedItems/>
    </cacheField>
    <cacheField name="Source Type" numFmtId="0">
      <sharedItems/>
    </cacheField>
    <cacheField name="NOx (tons/yr)" numFmtId="0">
      <sharedItems containsSemiMixedTypes="0" containsString="0" containsNumber="1" minValue="0" maxValue="395.1732703830267"/>
    </cacheField>
    <cacheField name="CO (tons/yr)" numFmtId="0">
      <sharedItems containsSemiMixedTypes="0" containsString="0" containsNumber="1" minValue="0" maxValue="133.87753361042883"/>
    </cacheField>
    <cacheField name="VOC -Exh (tons/yr)" numFmtId="168">
      <sharedItems containsSemiMixedTypes="0" containsString="0" containsNumber="1" minValue="0" maxValue="30.449361296947327"/>
    </cacheField>
    <cacheField name="VOC -Evp (tons/yr)" numFmtId="168">
      <sharedItems containsMixedTypes="1" containsNumber="1" minValue="0" maxValue="0.63776105293788021"/>
    </cacheField>
    <cacheField name="Total VOC (tons/yr)" numFmtId="168">
      <sharedItems containsSemiMixedTypes="0" containsString="0" containsNumber="1" minValue="0" maxValue="30.449361296947327"/>
    </cacheField>
    <cacheField name="PM10-Exh  (tons/yr)" numFmtId="168">
      <sharedItems containsSemiMixedTypes="0" containsString="0" containsNumber="1" minValue="0" maxValue="22.059309176954539"/>
    </cacheField>
    <cacheField name="PM10-brakewear  (tons/yr)" numFmtId="168">
      <sharedItems containsMixedTypes="1" containsNumber="1" minValue="0" maxValue="0.38516179930665934"/>
    </cacheField>
    <cacheField name="PM10-Tirewear  (tons/yr)" numFmtId="168">
      <sharedItems containsMixedTypes="1" containsNumber="1" minValue="0" maxValue="7.0167901750636377E-2"/>
    </cacheField>
    <cacheField name="Total PM10  (tons/yr)" numFmtId="168">
      <sharedItems containsSemiMixedTypes="0" containsString="0" containsNumber="1" minValue="0" maxValue="6027.7088675027335"/>
    </cacheField>
    <cacheField name="SOx (tons/yr)" numFmtId="168">
      <sharedItems containsSemiMixedTypes="0" containsString="0" containsNumber="1" minValue="0" maxValue="8.3101115656095033"/>
    </cacheField>
    <cacheField name="Fugitive Dust PM10  (tons/yr)" numFmtId="168">
      <sharedItems containsMixedTypes="1" containsNumber="1" minValue="0" maxValue="6026.3627178996703"/>
    </cacheField>
    <cacheField name="PM2.5-Exh  (tons/year)" numFmtId="168">
      <sharedItems containsMixedTypes="1" containsNumber="1" minValue="0" maxValue="21.397529901645903"/>
    </cacheField>
    <cacheField name="PM2.5-Brake  (tons/year)" numFmtId="168">
      <sharedItems containsMixedTypes="1" containsNumber="1" minValue="0" maxValue="0.10082774577400749"/>
    </cacheField>
    <cacheField name="PM2.5-Tire  (tons/year)" numFmtId="168">
      <sharedItems containsMixedTypes="1" containsNumber="1" minValue="0" maxValue="1.6826811432659509E-2"/>
    </cacheField>
    <cacheField name="Total PM2.5  (tons/year)" numFmtId="168">
      <sharedItems containsSemiMixedTypes="0" containsString="0" containsNumber="1" minValue="0" maxValue="1431.1580944697353"/>
    </cacheField>
    <cacheField name="Fugitive Dust PM2.5  (tons/year)" numFmtId="168">
      <sharedItems containsMixedTypes="1" containsNumber="1" minValue="0" maxValue="1430.180149285684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grant" refreshedDate="40690.735140046294" createdVersion="3" refreshedVersion="3" minRefreshableVersion="3" recordCount="183">
  <cacheSource type="worksheet">
    <worksheetSource ref="A5:W487" sheet="all_src_inventory"/>
  </cacheSource>
  <cacheFields count="23">
    <cacheField name="Source Category" numFmtId="0">
      <sharedItems containsBlank="1" count="44">
        <s v="Well Pad Construction Equipment"/>
        <s v="Pipeline Construction Equipment"/>
        <s v="Fracing Equipment"/>
        <s v="Refracing Equipment"/>
        <s v="Other Relocatable Equipment"/>
        <s v="Maintenance Operation Equipment"/>
        <s v="Construction Dust, Fugitive"/>
        <s v="Construction Dust, Wind Erosion"/>
        <s v="Construction Traffic, Well Pad - Running"/>
        <s v="Construction Traffic, Well Pad - Idling"/>
        <s v="Construction Traffic, Pipeline - Running"/>
        <s v="Construction Traffic, Pipeline - Idling"/>
        <s v="Construction Traffic, Drilling - Running"/>
        <s v="Construction Traffic, Drilling - Idling"/>
        <s v="Completion Traffic - Running"/>
        <s v="Completion Traffic - Idling"/>
        <s v="Recompletion Traffic - Running"/>
        <s v="Recompletion Traffic - Idling"/>
        <s v="Production Traffic - Running"/>
        <s v="Production Traffic - Idling"/>
        <s v="Maintenance Operation Traffic - Running"/>
        <s v="Maintenance Operation Traffic - Idling"/>
        <s v="Employee Commuter Traffic - Running"/>
        <s v="Employee Commuter Traffic - Idling"/>
        <s v="Ancillary Traffic - Running"/>
        <s v="Ancillary Traffic - Idling"/>
        <m/>
        <s v="Ancillary Traffic - Tailpipe" u="1"/>
        <s v="Completion Traffic - Tailpipe" u="1"/>
        <s v="Recompletion Traffic - Tailpipe" u="1"/>
        <s v="Maintenance Operation Traffic - Tailpipe" u="1"/>
        <s v="Maintenance Operation Equipment (diesel ICE)" u="1"/>
        <s v="Employee Commuter Traffic - Tailpipe" u="1"/>
        <s v="Production Traffic - Tailpipe" u="1"/>
        <s v="Construction Traffic - Idling" u="1"/>
        <s v="Refracing Equipment (diesel ICE)" u="1"/>
        <s v="Pipeline Const Equip (diesel ICE)" u="1"/>
        <s v="Well Pad Const Equip (diesel ICE)" u="1"/>
        <s v="Construction Traffic, Drilling - Tailpipe" u="1"/>
        <s v="Construction Traffic, Pipeline - Tailpipe" u="1"/>
        <s v="Construction Traffic, Well Pad - Tailpipe " u="1"/>
        <s v="Other Relocatable Equipment (diesel ICE)" u="1"/>
        <s v="Fracing Equipment (diesel ICE)" u="1"/>
        <s v="Construction Traffic - Tailpipe " u="1"/>
      </sharedItems>
    </cacheField>
    <cacheField name="County" numFmtId="0">
      <sharedItems containsBlank="1"/>
    </cacheField>
    <cacheField name="STFIPs" numFmtId="0">
      <sharedItems containsBlank="1"/>
    </cacheField>
    <cacheField name="FIPS" numFmtId="0">
      <sharedItems containsBlank="1" count="8">
        <s v="08029"/>
        <s v="08045"/>
        <s v="08051"/>
        <s v="08077"/>
        <s v="08081"/>
        <s v="08103"/>
        <s v="08107"/>
        <m/>
      </sharedItems>
    </cacheField>
    <cacheField name="Combined Category" numFmtId="0">
      <sharedItems containsBlank="1"/>
    </cacheField>
    <cacheField name="Source" numFmtId="0">
      <sharedItems containsBlank="1"/>
    </cacheField>
    <cacheField name="Source Type" numFmtId="0">
      <sharedItems containsBlank="1"/>
    </cacheField>
    <cacheField name="NOx (tons/yr)" numFmtId="0">
      <sharedItems containsString="0" containsBlank="1" containsNumber="1" minValue="0" maxValue="395.1732703830267"/>
    </cacheField>
    <cacheField name="CO (tons/yr)" numFmtId="0">
      <sharedItems containsString="0" containsBlank="1" containsNumber="1" minValue="0" maxValue="133.87753361042883"/>
    </cacheField>
    <cacheField name="VOC -Exh (tons/yr)" numFmtId="0">
      <sharedItems containsString="0" containsBlank="1" containsNumber="1" minValue="0" maxValue="30.449361296947327"/>
    </cacheField>
    <cacheField name="VOC -Evp (tons/yr)" numFmtId="0">
      <sharedItems containsBlank="1" containsMixedTypes="1" containsNumber="1" minValue="0" maxValue="0.63776105293788021"/>
    </cacheField>
    <cacheField name="Total VOC (tons/yr)" numFmtId="0">
      <sharedItems containsString="0" containsBlank="1" containsNumber="1" minValue="0" maxValue="30.449361296947327"/>
    </cacheField>
    <cacheField name="PM10-Exh  (tons/yr)" numFmtId="0">
      <sharedItems containsString="0" containsBlank="1" containsNumber="1" minValue="0" maxValue="22.059309176954539"/>
    </cacheField>
    <cacheField name="PM10-brakewear  (tons/yr)" numFmtId="0">
      <sharedItems containsBlank="1" containsMixedTypes="1" containsNumber="1" minValue="0" maxValue="0.38516179930665934"/>
    </cacheField>
    <cacheField name="PM10-Tirewear  (tons/yr)" numFmtId="0">
      <sharedItems containsBlank="1" containsMixedTypes="1" containsNumber="1" minValue="0" maxValue="7.0167901750636377E-2"/>
    </cacheField>
    <cacheField name="Total PM10  (tons/yr)" numFmtId="0">
      <sharedItems containsString="0" containsBlank="1" containsNumber="1" minValue="0" maxValue="6027.7088675027335"/>
    </cacheField>
    <cacheField name="SOx (tons/yr)" numFmtId="0">
      <sharedItems containsString="0" containsBlank="1" containsNumber="1" minValue="0" maxValue="8.3101115656095033"/>
    </cacheField>
    <cacheField name="Fugitive Dust PM10  (tons/yr)" numFmtId="0">
      <sharedItems containsBlank="1" containsMixedTypes="1" containsNumber="1" minValue="0" maxValue="6026.3627178996703"/>
    </cacheField>
    <cacheField name="PM2.5-Exh  (tons/year)" numFmtId="0">
      <sharedItems containsBlank="1" containsMixedTypes="1" containsNumber="1" minValue="0" maxValue="21.397529901645903"/>
    </cacheField>
    <cacheField name="PM2.5-Brake  (tons/year)" numFmtId="0">
      <sharedItems containsBlank="1" containsMixedTypes="1" containsNumber="1" minValue="0" maxValue="0.10082774577400749"/>
    </cacheField>
    <cacheField name="PM2.5-Tire  (tons/year)" numFmtId="0">
      <sharedItems containsBlank="1" containsMixedTypes="1" containsNumber="1" minValue="0" maxValue="1.6826811432659509E-2"/>
    </cacheField>
    <cacheField name="Total PM2.5  (tons/year)" numFmtId="0">
      <sharedItems containsString="0" containsBlank="1" containsNumber="1" minValue="0" maxValue="1431.1580944697353"/>
    </cacheField>
    <cacheField name="Fugitive Dust PM2.5  (tons/year)" numFmtId="0">
      <sharedItems containsBlank="1" containsMixedTypes="1" containsNumber="1" minValue="0" maxValue="1430.180149285684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jgrant" refreshedDate="40690.735180555559" createdVersion="3" refreshedVersion="3" minRefreshableVersion="3" recordCount="183">
  <cacheSource type="worksheet">
    <worksheetSource ref="A5:W427" sheet="all_src_inventory"/>
  </cacheSource>
  <cacheFields count="23">
    <cacheField name="Source Category" numFmtId="0">
      <sharedItems containsBlank="1"/>
    </cacheField>
    <cacheField name="County" numFmtId="0">
      <sharedItems containsBlank="1"/>
    </cacheField>
    <cacheField name="STFIPs" numFmtId="0">
      <sharedItems containsBlank="1"/>
    </cacheField>
    <cacheField name="FIPS" numFmtId="0">
      <sharedItems containsBlank="1" count="8">
        <s v="08029"/>
        <s v="08045"/>
        <s v="08051"/>
        <s v="08077"/>
        <s v="08081"/>
        <s v="08103"/>
        <s v="08107"/>
        <m/>
      </sharedItems>
    </cacheField>
    <cacheField name="Combined Category" numFmtId="0">
      <sharedItems containsBlank="1"/>
    </cacheField>
    <cacheField name="Source" numFmtId="0">
      <sharedItems containsBlank="1"/>
    </cacheField>
    <cacheField name="Source Type" numFmtId="0">
      <sharedItems containsBlank="1"/>
    </cacheField>
    <cacheField name="NOx (tons/yr)" numFmtId="0">
      <sharedItems containsString="0" containsBlank="1" containsNumber="1" minValue="0" maxValue="395.1732703830267"/>
    </cacheField>
    <cacheField name="CO (tons/yr)" numFmtId="0">
      <sharedItems containsString="0" containsBlank="1" containsNumber="1" minValue="0" maxValue="133.87753361042883"/>
    </cacheField>
    <cacheField name="VOC -Exh (tons/yr)" numFmtId="0">
      <sharedItems containsString="0" containsBlank="1" containsNumber="1" minValue="0" maxValue="30.449361296947327"/>
    </cacheField>
    <cacheField name="VOC -Evp (tons/yr)" numFmtId="0">
      <sharedItems containsBlank="1" containsMixedTypes="1" containsNumber="1" minValue="0" maxValue="0.63776105293788021"/>
    </cacheField>
    <cacheField name="Total VOC (tons/yr)" numFmtId="0">
      <sharedItems containsString="0" containsBlank="1" containsNumber="1" minValue="0" maxValue="30.449361296947327"/>
    </cacheField>
    <cacheField name="PM10-Exh  (tons/yr)" numFmtId="0">
      <sharedItems containsString="0" containsBlank="1" containsNumber="1" minValue="0" maxValue="22.059309176954539"/>
    </cacheField>
    <cacheField name="PM10-brakewear  (tons/yr)" numFmtId="0">
      <sharedItems containsBlank="1" containsMixedTypes="1" containsNumber="1" minValue="0" maxValue="0.38516179930665934"/>
    </cacheField>
    <cacheField name="PM10-Tirewear  (tons/yr)" numFmtId="0">
      <sharedItems containsBlank="1" containsMixedTypes="1" containsNumber="1" minValue="0" maxValue="7.0167901750636377E-2"/>
    </cacheField>
    <cacheField name="Total PM10  (tons/yr)" numFmtId="0">
      <sharedItems containsString="0" containsBlank="1" containsNumber="1" minValue="0" maxValue="6027.7088675027335"/>
    </cacheField>
    <cacheField name="SOx (tons/yr)" numFmtId="0">
      <sharedItems containsString="0" containsBlank="1" containsNumber="1" minValue="0" maxValue="8.3101115656095033"/>
    </cacheField>
    <cacheField name="Fugitive Dust PM10  (tons/yr)" numFmtId="0">
      <sharedItems containsBlank="1" containsMixedTypes="1" containsNumber="1" minValue="0" maxValue="6026.3627178996703"/>
    </cacheField>
    <cacheField name="PM2.5-Exh  (tons/year)" numFmtId="0">
      <sharedItems containsBlank="1" containsMixedTypes="1" containsNumber="1" minValue="0" maxValue="21.397529901645903"/>
    </cacheField>
    <cacheField name="PM2.5-Brake  (tons/year)" numFmtId="0">
      <sharedItems containsBlank="1" containsMixedTypes="1" containsNumber="1" minValue="0" maxValue="0.10082774577400749"/>
    </cacheField>
    <cacheField name="PM2.5-Tire  (tons/year)" numFmtId="0">
      <sharedItems containsBlank="1" containsMixedTypes="1" containsNumber="1" minValue="0" maxValue="1.6826811432659509E-2"/>
    </cacheField>
    <cacheField name="Total PM2.5  (tons/year)" numFmtId="0">
      <sharedItems containsString="0" containsBlank="1" containsNumber="1" minValue="0" maxValue="1431.1580944697353"/>
    </cacheField>
    <cacheField name="Fugitive Dust PM2.5  (tons/year)" numFmtId="0">
      <sharedItems containsBlank="1" containsMixedTypes="1" containsNumber="1" minValue="0" maxValue="1430.180149285684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2">
  <r>
    <x v="0"/>
    <s v="Delta"/>
    <s v="08"/>
    <x v="0"/>
    <s v="Construction Equipment"/>
    <s v="Construction"/>
    <s v="diesel equipment"/>
    <n v="0"/>
    <n v="0"/>
    <n v="0"/>
    <n v="0"/>
    <n v="0"/>
    <n v="0"/>
    <s v="-"/>
    <s v="-"/>
    <n v="0"/>
    <n v="0"/>
    <s v="-"/>
    <n v="0"/>
    <s v="-"/>
    <s v="-"/>
    <n v="0"/>
    <s v="-"/>
  </r>
  <r>
    <x v="0"/>
    <s v="Garfield"/>
    <s v="08"/>
    <x v="1"/>
    <s v="Construction Equipment"/>
    <s v="Construction"/>
    <s v="diesel equipment"/>
    <n v="4.6463079394730027"/>
    <n v="1.8389337415540612"/>
    <n v="0.30949223858092129"/>
    <n v="0"/>
    <n v="0.30949223858092129"/>
    <n v="0.29338565362814273"/>
    <s v="-"/>
    <s v="-"/>
    <n v="0.29338565362814273"/>
    <n v="9.7893691806781646E-2"/>
    <s v="-"/>
    <n v="0.28458408401929841"/>
    <s v="-"/>
    <s v="-"/>
    <n v="0.28458408401929841"/>
    <s v="-"/>
  </r>
  <r>
    <x v="0"/>
    <s v="Gunnison"/>
    <s v="08"/>
    <x v="2"/>
    <s v="Construction Equipment"/>
    <s v="Construction"/>
    <s v="diesel equipment"/>
    <n v="3.1225187765275553E-2"/>
    <n v="1.2358425682486971E-2"/>
    <n v="2.0799209582051158E-3"/>
    <n v="0"/>
    <n v="2.0799209582051158E-3"/>
    <n v="1.9716777797590236E-3"/>
    <s v="-"/>
    <s v="-"/>
    <n v="1.9716777797590236E-3"/>
    <n v="6.5788771375525294E-4"/>
    <s v="-"/>
    <n v="1.9125274463662526E-3"/>
    <s v="-"/>
    <s v="-"/>
    <n v="1.9125274463662526E-3"/>
    <s v="-"/>
  </r>
  <r>
    <x v="0"/>
    <s v="Mesa"/>
    <s v="08"/>
    <x v="3"/>
    <s v="Construction Equipment"/>
    <s v="Construction"/>
    <s v="diesel equipment"/>
    <n v="9.3675563295826658E-2"/>
    <n v="3.7075277047460914E-2"/>
    <n v="6.2397628746153483E-3"/>
    <n v="0"/>
    <n v="6.2397628746153483E-3"/>
    <n v="5.9150333392770709E-3"/>
    <s v="-"/>
    <s v="-"/>
    <n v="5.9150333392770709E-3"/>
    <n v="1.9736631412657591E-3"/>
    <s v="-"/>
    <n v="5.7375823390987575E-3"/>
    <s v="-"/>
    <s v="-"/>
    <n v="5.7375823390987575E-3"/>
    <s v="-"/>
  </r>
  <r>
    <x v="0"/>
    <s v="Moffat"/>
    <s v="08"/>
    <x v="4"/>
    <s v="Construction Equipment"/>
    <s v="Construction"/>
    <s v="diesel equipment"/>
    <n v="0.14988090127332265"/>
    <n v="5.9320443275937454E-2"/>
    <n v="9.9836205993845562E-3"/>
    <n v="0"/>
    <n v="9.9836205993845562E-3"/>
    <n v="9.4640533428433128E-3"/>
    <s v="-"/>
    <s v="-"/>
    <n v="9.4640533428433128E-3"/>
    <n v="3.1578610260252142E-3"/>
    <s v="-"/>
    <n v="9.1801317425580127E-3"/>
    <s v="-"/>
    <s v="-"/>
    <n v="9.1801317425580127E-3"/>
    <s v="-"/>
  </r>
  <r>
    <x v="0"/>
    <s v="Rio Blanco"/>
    <s v="08"/>
    <x v="5"/>
    <s v="Construction Equipment"/>
    <s v="Construction"/>
    <s v="diesel equipment"/>
    <n v="0.64323886796467644"/>
    <n v="0.25458356905923157"/>
    <n v="4.2846371739025391E-2"/>
    <n v="0"/>
    <n v="4.2846371739025391E-2"/>
    <n v="4.0616562263035887E-2"/>
    <s v="-"/>
    <s v="-"/>
    <n v="4.0616562263035887E-2"/>
    <n v="1.355248690335821E-2"/>
    <s v="-"/>
    <n v="3.9398065395144802E-2"/>
    <s v="-"/>
    <s v="-"/>
    <n v="3.9398065395144802E-2"/>
    <s v="-"/>
  </r>
  <r>
    <x v="0"/>
    <s v="Routt"/>
    <s v="08"/>
    <x v="6"/>
    <s v="Construction Equipment"/>
    <s v="Construction"/>
    <s v="diesel equipment"/>
    <n v="1.2490075106110221E-2"/>
    <n v="4.9433702729947881E-3"/>
    <n v="8.3196838328204639E-4"/>
    <n v="0"/>
    <n v="8.3196838328204639E-4"/>
    <n v="7.8867111190360944E-4"/>
    <s v="-"/>
    <s v="-"/>
    <n v="7.8867111190360944E-4"/>
    <n v="2.6315508550210116E-4"/>
    <s v="-"/>
    <n v="7.6501097854650109E-4"/>
    <s v="-"/>
    <s v="-"/>
    <n v="7.6501097854650109E-4"/>
    <s v="-"/>
  </r>
  <r>
    <x v="1"/>
    <s v="Delta"/>
    <s v="08"/>
    <x v="0"/>
    <s v="Construction Equipment"/>
    <s v="Construction"/>
    <s v="diesel equipment"/>
    <n v="0"/>
    <n v="0"/>
    <n v="0"/>
    <n v="0"/>
    <n v="0"/>
    <n v="0"/>
    <s v="-"/>
    <s v="-"/>
    <n v="0"/>
    <n v="0"/>
    <s v="-"/>
    <n v="0"/>
    <s v="-"/>
    <s v="-"/>
    <n v="0"/>
    <s v="-"/>
  </r>
  <r>
    <x v="1"/>
    <s v="Garfield"/>
    <s v="08"/>
    <x v="1"/>
    <s v="Construction Equipment"/>
    <s v="Construction"/>
    <s v="diesel equipment"/>
    <n v="5.3152488934929245"/>
    <n v="2.0901259063794089"/>
    <n v="0.47298849964877415"/>
    <n v="0"/>
    <n v="0.47298849964877415"/>
    <n v="0.40343543641444418"/>
    <s v="-"/>
    <s v="-"/>
    <n v="0.40343543641444418"/>
    <n v="0.11886098267336634"/>
    <s v="-"/>
    <n v="0.39133237332201082"/>
    <s v="-"/>
    <s v="-"/>
    <n v="0.39133237332201082"/>
    <s v="-"/>
  </r>
  <r>
    <x v="1"/>
    <s v="Gunnison"/>
    <s v="08"/>
    <x v="2"/>
    <s v="Construction Equipment"/>
    <s v="Construction"/>
    <s v="diesel equipment"/>
    <n v="3.5720758692828793E-2"/>
    <n v="1.404654506975409E-2"/>
    <n v="3.1786861535535896E-3"/>
    <n v="0"/>
    <n v="3.1786861535535896E-3"/>
    <n v="2.7112596533228773E-3"/>
    <s v="-"/>
    <s v="-"/>
    <n v="2.7112596533228773E-3"/>
    <n v="7.9879692656832212E-4"/>
    <s v="-"/>
    <n v="2.629921863723191E-3"/>
    <s v="-"/>
    <s v="-"/>
    <n v="2.629921863723191E-3"/>
    <s v="-"/>
  </r>
  <r>
    <x v="1"/>
    <s v="Mesa"/>
    <s v="08"/>
    <x v="3"/>
    <s v="Construction Equipment"/>
    <s v="Construction"/>
    <s v="diesel equipment"/>
    <n v="0.10716227607848638"/>
    <n v="4.2139635209262276E-2"/>
    <n v="9.53605846066077E-3"/>
    <n v="0"/>
    <n v="9.53605846066077E-3"/>
    <n v="8.1337789599686336E-3"/>
    <s v="-"/>
    <s v="-"/>
    <n v="8.1337789599686336E-3"/>
    <n v="2.3963907797049668E-3"/>
    <s v="-"/>
    <n v="7.8897655911695733E-3"/>
    <s v="-"/>
    <s v="-"/>
    <n v="7.8897655911695733E-3"/>
    <s v="-"/>
  </r>
  <r>
    <x v="1"/>
    <s v="Moffat"/>
    <s v="08"/>
    <x v="4"/>
    <s v="Construction Equipment"/>
    <s v="Construction"/>
    <s v="diesel equipment"/>
    <n v="0.1714596417255782"/>
    <n v="6.742341633481963E-2"/>
    <n v="1.525769353705723E-2"/>
    <n v="0"/>
    <n v="1.525769353705723E-2"/>
    <n v="1.3014046335949811E-2"/>
    <s v="-"/>
    <s v="-"/>
    <n v="1.3014046335949811E-2"/>
    <n v="3.8342252475279462E-3"/>
    <s v="-"/>
    <n v="1.2623624945871315E-2"/>
    <s v="-"/>
    <s v="-"/>
    <n v="1.2623624945871315E-2"/>
    <s v="-"/>
  </r>
  <r>
    <x v="1"/>
    <s v="Rio Blanco"/>
    <s v="08"/>
    <x v="5"/>
    <s v="Construction Equipment"/>
    <s v="Construction"/>
    <s v="diesel equipment"/>
    <n v="0.73584762907227319"/>
    <n v="0.28935882843693428"/>
    <n v="6.5480934763203949E-2"/>
    <n v="0"/>
    <n v="6.5480934763203949E-2"/>
    <n v="5.5851948858451281E-2"/>
    <s v="-"/>
    <s v="-"/>
    <n v="5.5851948858451281E-2"/>
    <n v="1.6455216687307438E-2"/>
    <s v="-"/>
    <n v="5.4176390392697733E-2"/>
    <s v="-"/>
    <s v="-"/>
    <n v="5.4176390392697733E-2"/>
    <s v="-"/>
  </r>
  <r>
    <x v="1"/>
    <s v="Routt"/>
    <s v="08"/>
    <x v="6"/>
    <s v="Construction Equipment"/>
    <s v="Construction"/>
    <s v="diesel equipment"/>
    <n v="1.4288303477131517E-2"/>
    <n v="5.6186180279016364E-3"/>
    <n v="1.2714744614214359E-3"/>
    <n v="0"/>
    <n v="1.2714744614214359E-3"/>
    <n v="1.0845038613291511E-3"/>
    <s v="-"/>
    <s v="-"/>
    <n v="1.0845038613291511E-3"/>
    <n v="3.195187706273289E-4"/>
    <s v="-"/>
    <n v="1.0519687454892763E-3"/>
    <s v="-"/>
    <s v="-"/>
    <n v="1.0519687454892763E-3"/>
    <s v="-"/>
  </r>
  <r>
    <x v="2"/>
    <s v="Delta"/>
    <s v="08"/>
    <x v="0"/>
    <s v="Completion Equipment"/>
    <s v="Completion/Recompletion"/>
    <s v="diesel equipment"/>
    <n v="0"/>
    <n v="0"/>
    <n v="0"/>
    <n v="0"/>
    <n v="0"/>
    <n v="0"/>
    <s v="-"/>
    <s v="-"/>
    <n v="0"/>
    <n v="0"/>
    <s v="-"/>
    <n v="0"/>
    <s v="-"/>
    <s v="-"/>
    <n v="0"/>
    <s v="-"/>
  </r>
  <r>
    <x v="2"/>
    <s v="Garfield"/>
    <s v="08"/>
    <x v="1"/>
    <s v="Completion Equipment"/>
    <s v="Completion/Recompletion"/>
    <s v="diesel equipment"/>
    <n v="89.903448965361576"/>
    <n v="18.28014719676829"/>
    <n v="4.409860443138367"/>
    <n v="0"/>
    <n v="4.409860443138367"/>
    <n v="3.3884589524609243"/>
    <s v="-"/>
    <s v="-"/>
    <n v="3.3884589524609243"/>
    <n v="2.2876097718191448"/>
    <s v="-"/>
    <n v="3.286805183887096"/>
    <s v="-"/>
    <s v="-"/>
    <n v="3.286805183887096"/>
    <s v="-"/>
  </r>
  <r>
    <x v="2"/>
    <s v="Gunnison"/>
    <s v="08"/>
    <x v="2"/>
    <s v="Completion Equipment"/>
    <s v="Completion/Recompletion"/>
    <s v="diesel equipment"/>
    <n v="0.60418984519732233"/>
    <n v="0.12285045159118473"/>
    <n v="2.9636158892058919E-2"/>
    <n v="0"/>
    <n v="2.9636158892058919E-2"/>
    <n v="2.2771901562237393E-2"/>
    <s v="-"/>
    <s v="-"/>
    <n v="2.2771901562237393E-2"/>
    <n v="1.537372158480608E-2"/>
    <s v="-"/>
    <n v="2.2088744515370268E-2"/>
    <s v="-"/>
    <s v="-"/>
    <n v="2.2088744515370268E-2"/>
    <s v="-"/>
  </r>
  <r>
    <x v="2"/>
    <s v="Mesa"/>
    <s v="08"/>
    <x v="3"/>
    <s v="Completion Equipment"/>
    <s v="Completion/Recompletion"/>
    <s v="diesel equipment"/>
    <n v="1.8125695355919673"/>
    <n v="0.36855135477355422"/>
    <n v="8.8908476676176754E-2"/>
    <n v="0"/>
    <n v="8.8908476676176754E-2"/>
    <n v="6.8315704686712178E-2"/>
    <s v="-"/>
    <s v="-"/>
    <n v="6.8315704686712178E-2"/>
    <n v="4.6121164754418242E-2"/>
    <s v="-"/>
    <n v="6.6266233546110803E-2"/>
    <s v="-"/>
    <s v="-"/>
    <n v="6.6266233546110803E-2"/>
    <s v="-"/>
  </r>
  <r>
    <x v="2"/>
    <s v="Moffat"/>
    <s v="08"/>
    <x v="4"/>
    <s v="Completion Equipment"/>
    <s v="Completion/Recompletion"/>
    <s v="diesel equipment"/>
    <n v="2.9001112569471474"/>
    <n v="0.58968216763768666"/>
    <n v="0.1422535626818828"/>
    <n v="0"/>
    <n v="0.1422535626818828"/>
    <n v="0.10930512749873948"/>
    <s v="-"/>
    <s v="-"/>
    <n v="0.10930512749873948"/>
    <n v="7.3793863607069188E-2"/>
    <s v="-"/>
    <n v="0.10602597367377728"/>
    <s v="-"/>
    <s v="-"/>
    <n v="0.10602597367377728"/>
    <s v="-"/>
  </r>
  <r>
    <x v="2"/>
    <s v="Rio Blanco"/>
    <s v="08"/>
    <x v="5"/>
    <s v="Completion Equipment"/>
    <s v="Completion/Recompletion"/>
    <s v="diesel equipment"/>
    <n v="12.446310811064841"/>
    <n v="2.5307193027784054"/>
    <n v="0.61050487317641378"/>
    <n v="0"/>
    <n v="0.61050487317641378"/>
    <n v="0.4691011721820903"/>
    <s v="-"/>
    <s v="-"/>
    <n v="0.4691011721820903"/>
    <n v="0.31669866464700525"/>
    <s v="-"/>
    <n v="0.45502813701662753"/>
    <s v="-"/>
    <s v="-"/>
    <n v="0.45502813701662753"/>
    <s v="-"/>
  </r>
  <r>
    <x v="2"/>
    <s v="Routt"/>
    <s v="08"/>
    <x v="6"/>
    <s v="Completion Equipment"/>
    <s v="Completion/Recompletion"/>
    <s v="diesel equipment"/>
    <n v="0.24167593807892895"/>
    <n v="4.9140180636473893E-2"/>
    <n v="1.1854463556823567E-2"/>
    <n v="0"/>
    <n v="1.1854463556823567E-2"/>
    <n v="9.1087606248949574E-3"/>
    <s v="-"/>
    <s v="-"/>
    <n v="9.1087606248949574E-3"/>
    <n v="6.1494886339224317E-3"/>
    <s v="-"/>
    <n v="8.8354978061481078E-3"/>
    <s v="-"/>
    <s v="-"/>
    <n v="8.8354978061481078E-3"/>
    <s v="-"/>
  </r>
  <r>
    <x v="3"/>
    <s v="Delta"/>
    <s v="08"/>
    <x v="0"/>
    <s v="Recompletion Equipment"/>
    <s v="Completion/Recompletion"/>
    <s v="diesel equipment"/>
    <n v="6.661044065679269E-3"/>
    <n v="1.6981090492424547E-3"/>
    <n v="4.2263063721660946E-4"/>
    <n v="0"/>
    <n v="4.2263063721660946E-4"/>
    <n v="2.8912054061081861E-4"/>
    <s v="-"/>
    <s v="-"/>
    <n v="2.8912054061081861E-4"/>
    <n v="1.2703176119416583E-4"/>
    <s v="-"/>
    <n v="2.8044692439249403E-4"/>
    <s v="-"/>
    <s v="-"/>
    <n v="2.8044692439249403E-4"/>
    <s v="-"/>
  </r>
  <r>
    <x v="3"/>
    <s v="Garfield"/>
    <s v="08"/>
    <x v="1"/>
    <s v="Recompletion Equipment"/>
    <s v="Completion/Recompletion"/>
    <s v="diesel equipment"/>
    <n v="46.460782358112901"/>
    <n v="11.844310618466121"/>
    <n v="2.9478486945858511"/>
    <n v="0"/>
    <n v="2.9478486945858511"/>
    <n v="2.0166157707604597"/>
    <s v="-"/>
    <s v="-"/>
    <n v="2.0166157707604597"/>
    <n v="0.88604653432930669"/>
    <s v="-"/>
    <n v="1.956117297637646"/>
    <s v="-"/>
    <s v="-"/>
    <n v="1.956117297637646"/>
    <s v="-"/>
  </r>
  <r>
    <x v="3"/>
    <s v="Gunnison"/>
    <s v="08"/>
    <x v="2"/>
    <s v="Recompletion Equipment"/>
    <s v="Completion/Recompletion"/>
    <s v="diesel equipment"/>
    <n v="6.6610440656792697E-2"/>
    <n v="1.6981090492424546E-2"/>
    <n v="4.2263063721660948E-3"/>
    <n v="0"/>
    <n v="4.2263063721660948E-3"/>
    <n v="2.8912054061081861E-3"/>
    <s v="-"/>
    <s v="-"/>
    <n v="2.8912054061081861E-3"/>
    <n v="1.2703176119416581E-3"/>
    <s v="-"/>
    <n v="2.8044692439249405E-3"/>
    <s v="-"/>
    <s v="-"/>
    <n v="2.8044692439249405E-3"/>
    <s v="-"/>
  </r>
  <r>
    <x v="3"/>
    <s v="Mesa"/>
    <s v="08"/>
    <x v="3"/>
    <s v="Recompletion Equipment"/>
    <s v="Completion/Recompletion"/>
    <s v="diesel equipment"/>
    <n v="4.9558167848653758"/>
    <n v="1.2633931326363863"/>
    <n v="0.31443719408915743"/>
    <n v="0"/>
    <n v="0.31443719408915743"/>
    <n v="0.21510568221444903"/>
    <s v="-"/>
    <s v="-"/>
    <n v="0.21510568221444903"/>
    <n v="9.451163032845937E-2"/>
    <s v="-"/>
    <n v="0.20865251174801555"/>
    <s v="-"/>
    <s v="-"/>
    <n v="0.20865251174801555"/>
    <s v="-"/>
  </r>
  <r>
    <x v="3"/>
    <s v="Moffat"/>
    <s v="08"/>
    <x v="4"/>
    <s v="Recompletion Equipment"/>
    <s v="Completion/Recompletion"/>
    <s v="diesel equipment"/>
    <n v="2.844265816045048"/>
    <n v="0.72509256402652822"/>
    <n v="0.18046328209149226"/>
    <n v="0"/>
    <n v="0.18046328209149226"/>
    <n v="0.12345447084081955"/>
    <s v="-"/>
    <s v="-"/>
    <n v="0.12345447084081955"/>
    <n v="5.4242562029908806E-2"/>
    <s v="-"/>
    <n v="0.11975083671559496"/>
    <s v="-"/>
    <s v="-"/>
    <n v="0.11975083671559496"/>
    <s v="-"/>
  </r>
  <r>
    <x v="3"/>
    <s v="Rio Blanco"/>
    <s v="08"/>
    <x v="5"/>
    <s v="Recompletion Equipment"/>
    <s v="Completion/Recompletion"/>
    <s v="diesel equipment"/>
    <n v="12.702611033250365"/>
    <n v="3.2382939569053608"/>
    <n v="0.80595662517207423"/>
    <n v="0"/>
    <n v="0.80595662517207423"/>
    <n v="0.5513528709448311"/>
    <s v="-"/>
    <s v="-"/>
    <n v="0.5513528709448311"/>
    <n v="0.2422495685972742"/>
    <s v="-"/>
    <n v="0.53481228481648613"/>
    <s v="-"/>
    <s v="-"/>
    <n v="0.53481228481648613"/>
    <s v="-"/>
  </r>
  <r>
    <x v="3"/>
    <s v="Routt"/>
    <s v="08"/>
    <x v="6"/>
    <s v="Recompletion Equipment"/>
    <s v="Completion/Recompletion"/>
    <s v="diesel equipment"/>
    <n v="0.173187145707661"/>
    <n v="4.4150835280303821E-2"/>
    <n v="1.0988396567631847E-2"/>
    <n v="0"/>
    <n v="1.0988396567631847E-2"/>
    <n v="7.5171340558812839E-3"/>
    <s v="-"/>
    <s v="-"/>
    <n v="7.5171340558812839E-3"/>
    <n v="3.3028257910483116E-3"/>
    <s v="-"/>
    <n v="7.2916200342048459E-3"/>
    <s v="-"/>
    <s v="-"/>
    <n v="7.2916200342048459E-3"/>
    <s v="-"/>
  </r>
  <r>
    <x v="4"/>
    <s v="Delta"/>
    <s v="08"/>
    <x v="0"/>
    <s v="Miscellaneous Equip"/>
    <s v="Production"/>
    <s v="diesel equipment"/>
    <n v="5.6655666004735011E-2"/>
    <n v="1.9193911628735315E-2"/>
    <n v="4.3654998275193301E-3"/>
    <n v="0"/>
    <n v="4.3654998275193301E-3"/>
    <n v="3.1626249716063854E-3"/>
    <s v="-"/>
    <s v="-"/>
    <n v="3.1626249716063854E-3"/>
    <n v="1.1914138445318283E-3"/>
    <s v="-"/>
    <n v="3.0677462224581935E-3"/>
    <s v="-"/>
    <s v="-"/>
    <n v="3.0677462224581935E-3"/>
    <s v="-"/>
  </r>
  <r>
    <x v="4"/>
    <s v="Garfield"/>
    <s v="08"/>
    <x v="1"/>
    <s v="Miscellaneous Equip"/>
    <s v="Production"/>
    <s v="diesel equipment"/>
    <n v="395.1732703830267"/>
    <n v="133.87753361042883"/>
    <n v="30.449361296947327"/>
    <n v="0"/>
    <n v="30.449361296947327"/>
    <n v="22.059309176954539"/>
    <s v="-"/>
    <s v="-"/>
    <n v="22.059309176954539"/>
    <n v="8.3101115656095033"/>
    <s v="-"/>
    <n v="21.397529901645903"/>
    <s v="-"/>
    <s v="-"/>
    <n v="21.397529901645903"/>
    <s v="-"/>
  </r>
  <r>
    <x v="4"/>
    <s v="Gunnison"/>
    <s v="08"/>
    <x v="2"/>
    <s v="Miscellaneous Equip"/>
    <s v="Production"/>
    <s v="diesel equipment"/>
    <n v="0.56655666004735006"/>
    <n v="0.19193911628735313"/>
    <n v="4.3654998275193299E-2"/>
    <n v="0"/>
    <n v="4.3654998275193299E-2"/>
    <n v="3.1626249716063856E-2"/>
    <s v="-"/>
    <s v="-"/>
    <n v="3.1626249716063856E-2"/>
    <n v="1.1914138445318283E-2"/>
    <s v="-"/>
    <n v="3.0677462224581935E-2"/>
    <s v="-"/>
    <s v="-"/>
    <n v="3.0677462224581935E-2"/>
    <s v="-"/>
  </r>
  <r>
    <x v="4"/>
    <s v="Mesa"/>
    <s v="08"/>
    <x v="3"/>
    <s v="Miscellaneous Equip"/>
    <s v="Production"/>
    <s v="diesel equipment"/>
    <n v="42.151815507522848"/>
    <n v="14.280270251779074"/>
    <n v="3.2479318716743815"/>
    <n v="0"/>
    <n v="3.2479318716743815"/>
    <n v="2.3529929788751507"/>
    <s v="-"/>
    <s v="-"/>
    <n v="2.3529929788751507"/>
    <n v="0.88641190033168027"/>
    <s v="-"/>
    <n v="2.2824031895088961"/>
    <s v="-"/>
    <s v="-"/>
    <n v="2.2824031895088961"/>
    <s v="-"/>
  </r>
  <r>
    <x v="4"/>
    <s v="Moffat"/>
    <s v="08"/>
    <x v="4"/>
    <s v="Miscellaneous Equip"/>
    <s v="Production"/>
    <s v="diesel equipment"/>
    <n v="24.191969384021849"/>
    <n v="8.1958002654699804"/>
    <n v="1.8640684263507541"/>
    <n v="0"/>
    <n v="1.8640684263507541"/>
    <n v="1.3504408628759268"/>
    <s v="-"/>
    <s v="-"/>
    <n v="1.3504408628759268"/>
    <n v="0.50873371161509073"/>
    <s v="-"/>
    <n v="1.3099276369896486"/>
    <s v="-"/>
    <s v="-"/>
    <n v="1.3099276369896486"/>
    <s v="-"/>
  </r>
  <r>
    <x v="4"/>
    <s v="Rio Blanco"/>
    <s v="08"/>
    <x v="5"/>
    <s v="Miscellaneous Equip"/>
    <s v="Production"/>
    <s v="diesel equipment"/>
    <n v="108.04235507102966"/>
    <n v="36.602789475998243"/>
    <n v="8.3250081710793626"/>
    <n v="0"/>
    <n v="8.3250081710793626"/>
    <n v="6.0311258208533767"/>
    <s v="-"/>
    <s v="-"/>
    <n v="6.0311258208533767"/>
    <n v="2.2720262015221966"/>
    <s v="-"/>
    <n v="5.8501920462277752"/>
    <s v="-"/>
    <s v="-"/>
    <n v="5.8501920462277752"/>
    <s v="-"/>
  </r>
  <r>
    <x v="4"/>
    <s v="Routt"/>
    <s v="08"/>
    <x v="6"/>
    <s v="Miscellaneous Equip"/>
    <s v="Production"/>
    <s v="diesel equipment"/>
    <n v="1.4730473161231104"/>
    <n v="0.4990417023471182"/>
    <n v="0.11350299551550258"/>
    <n v="0"/>
    <n v="0.11350299551550258"/>
    <n v="8.2228249261766029E-2"/>
    <s v="-"/>
    <s v="-"/>
    <n v="8.2228249261766029E-2"/>
    <n v="3.0976759957827539E-2"/>
    <s v="-"/>
    <n v="7.9761401783913041E-2"/>
    <s v="-"/>
    <s v="-"/>
    <n v="7.9761401783913041E-2"/>
    <s v="-"/>
  </r>
  <r>
    <x v="5"/>
    <s v="Delta"/>
    <s v="08"/>
    <x v="0"/>
    <s v="Miscellaneous Equip"/>
    <s v="Production"/>
    <s v="diesel equipment"/>
    <n v="1.5799434967464082E-2"/>
    <n v="5.1888224759097865E-3"/>
    <n v="1.1648376986736256E-3"/>
    <n v="0"/>
    <n v="1.1648376986736256E-3"/>
    <n v="1.671012625915437E-3"/>
    <s v="-"/>
    <s v="-"/>
    <n v="1.671012625915437E-3"/>
    <n v="2.439171427409021E-4"/>
    <s v="-"/>
    <n v="1.6208822471379741E-3"/>
    <s v="-"/>
    <s v="-"/>
    <n v="1.6208822471379741E-3"/>
    <s v="-"/>
  </r>
  <r>
    <x v="5"/>
    <s v="Garfield"/>
    <s v="08"/>
    <x v="1"/>
    <s v="Miscellaneous Equip"/>
    <s v="Production"/>
    <s v="diesel equipment"/>
    <n v="110.20105889806197"/>
    <n v="36.192036769470768"/>
    <n v="8.1247429482485387"/>
    <n v="0"/>
    <n v="8.1247429482485387"/>
    <n v="11.655313065760174"/>
    <s v="-"/>
    <s v="-"/>
    <n v="11.655313065760174"/>
    <n v="1.7013220706177923"/>
    <s v="-"/>
    <n v="11.305653673787369"/>
    <s v="-"/>
    <s v="-"/>
    <n v="11.305653673787369"/>
    <s v="-"/>
  </r>
  <r>
    <x v="5"/>
    <s v="Gunnison"/>
    <s v="08"/>
    <x v="2"/>
    <s v="Miscellaneous Equip"/>
    <s v="Production"/>
    <s v="diesel equipment"/>
    <n v="0.15799434967464082"/>
    <n v="5.1888224759097872E-2"/>
    <n v="1.1648376986736257E-2"/>
    <n v="0"/>
    <n v="1.1648376986736257E-2"/>
    <n v="1.671012625915437E-2"/>
    <s v="-"/>
    <s v="-"/>
    <n v="1.671012625915437E-2"/>
    <n v="2.4391714274090209E-3"/>
    <s v="-"/>
    <n v="1.6208822471379739E-2"/>
    <s v="-"/>
    <s v="-"/>
    <n v="1.6208822471379739E-2"/>
    <s v="-"/>
  </r>
  <r>
    <x v="5"/>
    <s v="Mesa"/>
    <s v="08"/>
    <x v="3"/>
    <s v="Miscellaneous Equip"/>
    <s v="Production"/>
    <s v="diesel equipment"/>
    <n v="11.754779615793277"/>
    <n v="3.8604839220768814"/>
    <n v="0.86663924781317747"/>
    <n v="0"/>
    <n v="0.86663924781317747"/>
    <n v="1.2432333936810851"/>
    <s v="-"/>
    <s v="-"/>
    <n v="1.2432333936810851"/>
    <n v="0.18147435419923116"/>
    <s v="-"/>
    <n v="1.2059363918706527"/>
    <s v="-"/>
    <s v="-"/>
    <n v="1.2059363918706527"/>
    <s v="-"/>
  </r>
  <r>
    <x v="5"/>
    <s v="Moffat"/>
    <s v="08"/>
    <x v="4"/>
    <s v="Miscellaneous Equip"/>
    <s v="Production"/>
    <s v="diesel equipment"/>
    <n v="6.7463587311071631"/>
    <n v="2.2156271972134789"/>
    <n v="0.49738569733363819"/>
    <n v="0"/>
    <n v="0.49738569733363819"/>
    <n v="0.71352239126589168"/>
    <s v="-"/>
    <s v="-"/>
    <n v="0.71352239126589168"/>
    <n v="0.10415261995036521"/>
    <s v="-"/>
    <n v="0.69211671952791498"/>
    <s v="-"/>
    <s v="-"/>
    <n v="0.69211671952791498"/>
    <s v="-"/>
  </r>
  <r>
    <x v="5"/>
    <s v="Rio Blanco"/>
    <s v="08"/>
    <x v="5"/>
    <s v="Miscellaneous Equip"/>
    <s v="Production"/>
    <s v="diesel equipment"/>
    <n v="30.129522482954002"/>
    <n v="9.8950844615599625"/>
    <n v="2.2213454913706041"/>
    <n v="0"/>
    <n v="2.2213454913706041"/>
    <n v="3.1866210776207384"/>
    <s v="-"/>
    <s v="-"/>
    <n v="3.1866210776207384"/>
    <n v="0.46514999120690026"/>
    <s v="-"/>
    <n v="3.0910224452921162"/>
    <s v="-"/>
    <s v="-"/>
    <n v="3.0910224452921162"/>
    <s v="-"/>
  </r>
  <r>
    <x v="5"/>
    <s v="Routt"/>
    <s v="08"/>
    <x v="6"/>
    <s v="Miscellaneous Equip"/>
    <s v="Production"/>
    <s v="diesel equipment"/>
    <n v="0.41078530915406614"/>
    <n v="0.13490938437365446"/>
    <n v="3.0285780165514271E-2"/>
    <n v="0"/>
    <n v="3.0285780165514271E-2"/>
    <n v="4.3446328273801363E-2"/>
    <s v="-"/>
    <s v="-"/>
    <n v="4.3446328273801363E-2"/>
    <n v="6.3418457112634549E-3"/>
    <s v="-"/>
    <n v="4.2142938425587327E-2"/>
    <s v="-"/>
    <s v="-"/>
    <n v="4.2142938425587327E-2"/>
    <s v="-"/>
  </r>
  <r>
    <x v="6"/>
    <s v="Delta"/>
    <s v="08"/>
    <x v="0"/>
    <s v="Construction Dust"/>
    <s v="Construction"/>
    <s v="dust"/>
    <n v="0"/>
    <n v="0"/>
    <n v="0"/>
    <s v="-"/>
    <n v="0"/>
    <n v="0"/>
    <s v="-"/>
    <s v="-"/>
    <n v="0"/>
    <n v="0"/>
    <n v="0"/>
    <s v="-"/>
    <s v="-"/>
    <s v="-"/>
    <n v="0"/>
    <n v="0"/>
  </r>
  <r>
    <x v="6"/>
    <s v="Garfield"/>
    <s v="08"/>
    <x v="1"/>
    <s v="Construction Dust"/>
    <s v="Construction"/>
    <s v="dust"/>
    <n v="0"/>
    <n v="0"/>
    <n v="0"/>
    <s v="-"/>
    <n v="0"/>
    <n v="0"/>
    <s v="-"/>
    <s v="-"/>
    <n v="3.4644610556809701"/>
    <n v="0"/>
    <n v="3.4644610556809701"/>
    <s v="-"/>
    <s v="-"/>
    <s v="-"/>
    <n v="1.9043490649400603"/>
    <n v="1.9043490649400603"/>
  </r>
  <r>
    <x v="6"/>
    <s v="Gunnison"/>
    <s v="08"/>
    <x v="2"/>
    <s v="Construction Dust"/>
    <s v="Construction"/>
    <s v="dust"/>
    <n v="0"/>
    <n v="0"/>
    <n v="0"/>
    <s v="-"/>
    <n v="0"/>
    <n v="0"/>
    <s v="-"/>
    <s v="-"/>
    <n v="2.3282668384952753E-2"/>
    <n v="0"/>
    <n v="2.3282668384952753E-2"/>
    <s v="-"/>
    <s v="-"/>
    <s v="-"/>
    <n v="1.2798044791263846E-2"/>
    <n v="1.2798044791263846E-2"/>
  </r>
  <r>
    <x v="6"/>
    <s v="Mesa"/>
    <s v="08"/>
    <x v="3"/>
    <s v="Construction Dust"/>
    <s v="Construction"/>
    <s v="dust"/>
    <n v="0"/>
    <n v="0"/>
    <n v="0"/>
    <s v="-"/>
    <n v="0"/>
    <n v="0"/>
    <s v="-"/>
    <s v="-"/>
    <n v="6.984800515485827E-2"/>
    <n v="0"/>
    <n v="6.984800515485827E-2"/>
    <s v="-"/>
    <s v="-"/>
    <s v="-"/>
    <n v="3.8394134373791536E-2"/>
    <n v="3.8394134373791536E-2"/>
  </r>
  <r>
    <x v="6"/>
    <s v="Moffat"/>
    <s v="08"/>
    <x v="4"/>
    <s v="Construction Dust"/>
    <s v="Construction"/>
    <s v="dust"/>
    <n v="0"/>
    <n v="0"/>
    <n v="0"/>
    <s v="-"/>
    <n v="0"/>
    <n v="0"/>
    <s v="-"/>
    <s v="-"/>
    <n v="0.11175680824777322"/>
    <n v="0"/>
    <n v="0.11175680824777322"/>
    <s v="-"/>
    <s v="-"/>
    <s v="-"/>
    <n v="6.1430614998066457E-2"/>
    <n v="6.1430614998066457E-2"/>
  </r>
  <r>
    <x v="6"/>
    <s v="Rio Blanco"/>
    <s v="08"/>
    <x v="5"/>
    <s v="Construction Dust"/>
    <s v="Construction"/>
    <s v="dust"/>
    <n v="0"/>
    <n v="0"/>
    <n v="0"/>
    <s v="-"/>
    <n v="0"/>
    <n v="0"/>
    <s v="-"/>
    <s v="-"/>
    <n v="0.47962296873002674"/>
    <n v="0"/>
    <n v="0.47962296873002674"/>
    <s v="-"/>
    <s v="-"/>
    <s v="-"/>
    <n v="0.26363972270003522"/>
    <n v="0.26363972270003522"/>
  </r>
  <r>
    <x v="6"/>
    <s v="Routt"/>
    <s v="08"/>
    <x v="6"/>
    <s v="Construction Dust"/>
    <s v="Construction"/>
    <s v="dust"/>
    <n v="0"/>
    <n v="0"/>
    <n v="0"/>
    <s v="-"/>
    <n v="0"/>
    <n v="0"/>
    <s v="-"/>
    <s v="-"/>
    <n v="9.3130673539811026E-3"/>
    <n v="0"/>
    <n v="9.3130673539811026E-3"/>
    <s v="-"/>
    <s v="-"/>
    <s v="-"/>
    <n v="5.1192179165055387E-3"/>
    <n v="5.1192179165055387E-3"/>
  </r>
  <r>
    <x v="7"/>
    <s v="Delta"/>
    <s v="08"/>
    <x v="0"/>
    <s v="Construction Dust"/>
    <s v="Construction"/>
    <s v="dust"/>
    <n v="0"/>
    <n v="0"/>
    <n v="0"/>
    <s v="-"/>
    <n v="0"/>
    <n v="0"/>
    <s v="-"/>
    <s v="-"/>
    <n v="0"/>
    <n v="0"/>
    <n v="0"/>
    <s v="-"/>
    <s v="-"/>
    <s v="-"/>
    <n v="0"/>
    <n v="0"/>
  </r>
  <r>
    <x v="7"/>
    <s v="Garfield"/>
    <s v="08"/>
    <x v="1"/>
    <s v="Construction Dust"/>
    <s v="Construction"/>
    <s v="dust"/>
    <n v="0"/>
    <n v="0"/>
    <n v="0"/>
    <s v="-"/>
    <n v="0"/>
    <n v="0"/>
    <s v="-"/>
    <s v="-"/>
    <n v="9.3858688283339742"/>
    <n v="0"/>
    <n v="9.3858688283339742"/>
    <s v="-"/>
    <s v="-"/>
    <s v="-"/>
    <n v="1.4078803242500961"/>
    <n v="1.4078803242500961"/>
  </r>
  <r>
    <x v="7"/>
    <s v="Gunnison"/>
    <s v="08"/>
    <x v="2"/>
    <s v="Construction Dust"/>
    <s v="Construction"/>
    <s v="dust"/>
    <n v="0"/>
    <n v="0"/>
    <n v="0"/>
    <s v="-"/>
    <n v="0"/>
    <n v="0"/>
    <s v="-"/>
    <s v="-"/>
    <n v="6.3077075459233689E-2"/>
    <n v="0"/>
    <n v="6.3077075459233689E-2"/>
    <s v="-"/>
    <s v="-"/>
    <s v="-"/>
    <n v="9.4615613188850541E-3"/>
    <n v="9.4615613188850541E-3"/>
  </r>
  <r>
    <x v="7"/>
    <s v="Mesa"/>
    <s v="08"/>
    <x v="3"/>
    <s v="Construction Dust"/>
    <s v="Construction"/>
    <s v="dust"/>
    <n v="0"/>
    <n v="0"/>
    <n v="0"/>
    <s v="-"/>
    <n v="0"/>
    <n v="0"/>
    <s v="-"/>
    <s v="-"/>
    <n v="0.18923122637770109"/>
    <n v="0"/>
    <n v="0.18923122637770109"/>
    <s v="-"/>
    <s v="-"/>
    <s v="-"/>
    <n v="2.8384683956655162E-2"/>
    <n v="2.8384683956655162E-2"/>
  </r>
  <r>
    <x v="7"/>
    <s v="Moffat"/>
    <s v="08"/>
    <x v="4"/>
    <s v="Construction Dust"/>
    <s v="Construction"/>
    <s v="dust"/>
    <n v="0"/>
    <n v="0"/>
    <n v="0"/>
    <s v="-"/>
    <n v="0"/>
    <n v="0"/>
    <s v="-"/>
    <s v="-"/>
    <n v="0.30276996220432173"/>
    <n v="0"/>
    <n v="0.30276996220432173"/>
    <s v="-"/>
    <s v="-"/>
    <s v="-"/>
    <n v="4.5415494330648259E-2"/>
    <n v="4.5415494330648259E-2"/>
  </r>
  <r>
    <x v="7"/>
    <s v="Rio Blanco"/>
    <s v="08"/>
    <x v="5"/>
    <s v="Construction Dust"/>
    <s v="Construction"/>
    <s v="dust"/>
    <n v="0"/>
    <n v="0"/>
    <n v="0"/>
    <s v="-"/>
    <n v="0"/>
    <n v="0"/>
    <s v="-"/>
    <s v="-"/>
    <n v="1.2993877544602142"/>
    <n v="0"/>
    <n v="1.2993877544602142"/>
    <s v="-"/>
    <s v="-"/>
    <s v="-"/>
    <n v="0.19490816316903212"/>
    <n v="0.19490816316903212"/>
  </r>
  <r>
    <x v="7"/>
    <s v="Routt"/>
    <s v="08"/>
    <x v="6"/>
    <s v="Construction Dust"/>
    <s v="Construction"/>
    <s v="dust"/>
    <n v="0"/>
    <n v="0"/>
    <n v="0"/>
    <s v="-"/>
    <n v="0"/>
    <n v="0"/>
    <s v="-"/>
    <s v="-"/>
    <n v="2.523083018369348E-2"/>
    <n v="0"/>
    <n v="2.523083018369348E-2"/>
    <s v="-"/>
    <s v="-"/>
    <s v="-"/>
    <n v="3.7846245275540216E-3"/>
    <n v="3.7846245275540216E-3"/>
  </r>
  <r>
    <x v="8"/>
    <s v="Delta"/>
    <s v="08"/>
    <x v="0"/>
    <s v="Construction Traffic"/>
    <s v="Construc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x v="8"/>
    <s v="Garfield"/>
    <s v="08"/>
    <x v="1"/>
    <s v="Construction Traffic"/>
    <s v="Construction"/>
    <s v="traffic"/>
    <n v="0.40084512302883685"/>
    <n v="0.37991730059044654"/>
    <n v="4.3912433788321048E-2"/>
    <n v="6.2992093578754559E-3"/>
    <n v="5.0211643146196507E-2"/>
    <n v="2.3209956875240481E-2"/>
    <n v="4.0195366876208758E-3"/>
    <n v="5.6600145592871373E-4"/>
    <n v="1.4381239600558631"/>
    <n v="1.6252773592073577E-3"/>
    <n v="1.4103284650370731"/>
    <n v="2.2499554721808694E-2"/>
    <n v="1.0522347522651317E-3"/>
    <n v="1.357317895601429E-4"/>
    <n v="0.17851267928249012"/>
    <n v="0.15482515801885616"/>
  </r>
  <r>
    <x v="8"/>
    <s v="Gunnison"/>
    <s v="08"/>
    <x v="2"/>
    <s v="Construction Traffic"/>
    <s v="Construction"/>
    <s v="traffic"/>
    <n v="2.6938516332583123E-3"/>
    <n v="2.5532076652583771E-3"/>
    <n v="2.9511044212581346E-4"/>
    <n v="4.2333396222281286E-5"/>
    <n v="3.3744383834809476E-4"/>
    <n v="1.5598089297876665E-4"/>
    <n v="2.7013015373796207E-5"/>
    <n v="3.8037732253273775E-6"/>
    <n v="9.6648115595152091E-3"/>
    <n v="1.0922562897898909E-5"/>
    <n v="9.4780138779373187E-3"/>
    <n v="1.5120668495839177E-4"/>
    <n v="7.0714701093086807E-6"/>
    <n v="9.1217600510848715E-7"/>
    <n v="1.1996819844253368E-3"/>
    <n v="1.0404916533525278E-3"/>
  </r>
  <r>
    <x v="8"/>
    <s v="Mesa"/>
    <s v="08"/>
    <x v="3"/>
    <s v="Construction Traffic"/>
    <s v="Construction"/>
    <s v="traffic"/>
    <n v="8.0815548997749363E-3"/>
    <n v="7.6596229957751321E-3"/>
    <n v="8.8533132637744043E-4"/>
    <n v="1.2700018866684386E-4"/>
    <n v="1.0123315150442843E-3"/>
    <n v="4.6794267893630003E-4"/>
    <n v="8.1039046121388617E-5"/>
    <n v="1.1411319675982132E-5"/>
    <n v="2.8994434678545629E-2"/>
    <n v="3.276768869369673E-5"/>
    <n v="2.8434041633811958E-2"/>
    <n v="4.5362005487517532E-4"/>
    <n v="2.1214410327926043E-5"/>
    <n v="2.7365280153254615E-6"/>
    <n v="3.5990459532760106E-3"/>
    <n v="3.1214749600575837E-3"/>
  </r>
  <r>
    <x v="8"/>
    <s v="Moffat"/>
    <s v="08"/>
    <x v="4"/>
    <s v="Construction Traffic"/>
    <s v="Construction"/>
    <s v="traffic"/>
    <n v="1.2930487839639898E-2"/>
    <n v="1.225539679324021E-2"/>
    <n v="1.4165301222039046E-3"/>
    <n v="2.0320030186695017E-4"/>
    <n v="1.6197304240708548E-3"/>
    <n v="7.4870828629807992E-4"/>
    <n v="1.2966247379422177E-4"/>
    <n v="1.8258111481571411E-5"/>
    <n v="4.6391095485673002E-2"/>
    <n v="5.2428301909914759E-5"/>
    <n v="4.549446661409913E-2"/>
    <n v="7.2579208780028045E-4"/>
    <n v="3.3943056524681667E-5"/>
    <n v="4.3784448245207383E-6"/>
    <n v="5.7584735252416168E-3"/>
    <n v="4.9943599360921338E-3"/>
  </r>
  <r>
    <x v="8"/>
    <s v="Rio Blanco"/>
    <s v="08"/>
    <x v="5"/>
    <s v="Construction Traffic"/>
    <s v="Construction"/>
    <s v="traffic"/>
    <n v="5.5493343645121235E-2"/>
    <n v="5.2596077904322573E-2"/>
    <n v="6.0792751077917576E-3"/>
    <n v="8.7206796217899449E-4"/>
    <n v="6.9513430699707519E-3"/>
    <n v="3.2132063953625935E-3"/>
    <n v="5.5646811670020187E-4"/>
    <n v="7.8357728441743972E-5"/>
    <n v="0.19909511812601333"/>
    <n v="2.2500479569671753E-4"/>
    <n v="0.19524708588550879"/>
    <n v="3.1148577101428702E-3"/>
    <n v="1.4567228425175883E-4"/>
    <n v="1.8790825705234836E-5"/>
    <n v="2.471344887916194E-2"/>
    <n v="2.1434128059062075E-2"/>
  </r>
  <r>
    <x v="8"/>
    <s v="Routt"/>
    <s v="08"/>
    <x v="6"/>
    <s v="Construction Traffic"/>
    <s v="Construction"/>
    <s v="traffic"/>
    <n v="1.0775406533033249E-3"/>
    <n v="1.0212830661033509E-3"/>
    <n v="1.1804417685032538E-4"/>
    <n v="1.6933358488912514E-5"/>
    <n v="1.3497753533923788E-4"/>
    <n v="6.2392357191506673E-5"/>
    <n v="1.0805206149518482E-5"/>
    <n v="1.5215092901309511E-6"/>
    <n v="3.8659246238060842E-3"/>
    <n v="4.3690251591595635E-6"/>
    <n v="3.7912055511749279E-3"/>
    <n v="6.0482673983356709E-5"/>
    <n v="2.8285880437234723E-6"/>
    <n v="3.6487040204339486E-7"/>
    <n v="4.7987279377013475E-4"/>
    <n v="4.1619666134101117E-4"/>
  </r>
  <r>
    <x v="9"/>
    <s v="Delta"/>
    <s v="08"/>
    <x v="0"/>
    <s v="Construction Traffic"/>
    <s v="Construc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x v="9"/>
    <s v="Garfield"/>
    <s v="08"/>
    <x v="1"/>
    <s v="Construction Traffic"/>
    <s v="Construction"/>
    <s v="traffic"/>
    <n v="0.13049081873753049"/>
    <n v="7.749906922497693E-2"/>
    <n v="1.5145529135530075E-2"/>
    <n v="8.1902305569730343E-4"/>
    <n v="1.5964552191227378E-2"/>
    <n v="7.4021293395578076E-3"/>
    <n v="0"/>
    <n v="0"/>
    <n v="7.4021293395578076E-3"/>
    <n v="5.1063934220188175E-4"/>
    <n v="0"/>
    <n v="7.1786652334608052E-3"/>
    <n v="0"/>
    <n v="0"/>
    <n v="7.1786652334608052E-3"/>
    <n v="0"/>
  </r>
  <r>
    <x v="9"/>
    <s v="Gunnison"/>
    <s v="08"/>
    <x v="2"/>
    <s v="Construction Traffic"/>
    <s v="Construction"/>
    <s v="traffic"/>
    <n v="8.7695442699953284E-4"/>
    <n v="5.2082707812484499E-4"/>
    <n v="1.0178446999684189E-4"/>
    <n v="5.5041872022668235E-6"/>
    <n v="1.0728865719910871E-4"/>
    <n v="4.9745492873372363E-5"/>
    <n v="0"/>
    <n v="0"/>
    <n v="4.9745492873372363E-5"/>
    <n v="3.4317160094212486E-6"/>
    <n v="0"/>
    <n v="4.8243717966806489E-5"/>
    <n v="0"/>
    <n v="0"/>
    <n v="4.8243717966806489E-5"/>
    <n v="0"/>
  </r>
  <r>
    <x v="9"/>
    <s v="Mesa"/>
    <s v="08"/>
    <x v="3"/>
    <s v="Construction Traffic"/>
    <s v="Construction"/>
    <s v="traffic"/>
    <n v="2.6308632809985987E-3"/>
    <n v="1.5624812343745351E-3"/>
    <n v="3.053534099905257E-4"/>
    <n v="1.6512561606800473E-5"/>
    <n v="3.218659715973262E-4"/>
    <n v="1.4923647862011708E-4"/>
    <n v="0"/>
    <n v="0"/>
    <n v="1.4923647862011708E-4"/>
    <n v="1.0295148028263747E-5"/>
    <n v="0"/>
    <n v="1.4473115390041947E-4"/>
    <n v="0"/>
    <n v="0"/>
    <n v="1.4473115390041947E-4"/>
    <n v="0"/>
  </r>
  <r>
    <x v="9"/>
    <s v="Moffat"/>
    <s v="08"/>
    <x v="4"/>
    <s v="Construction Traffic"/>
    <s v="Construction"/>
    <s v="traffic"/>
    <n v="4.2093812495977573E-3"/>
    <n v="2.4999699749992557E-3"/>
    <n v="4.8856545598484108E-4"/>
    <n v="2.6420098570880754E-5"/>
    <n v="5.1498555455572179E-4"/>
    <n v="2.3877836579218732E-4"/>
    <n v="0"/>
    <n v="0"/>
    <n v="2.3877836579218732E-4"/>
    <n v="1.6472236845221994E-5"/>
    <n v="0"/>
    <n v="2.3156984624067114E-4"/>
    <n v="0"/>
    <n v="0"/>
    <n v="2.3156984624067114E-4"/>
    <n v="0"/>
  </r>
  <r>
    <x v="9"/>
    <s v="Rio Blanco"/>
    <s v="08"/>
    <x v="5"/>
    <s v="Construction Traffic"/>
    <s v="Construction"/>
    <s v="traffic"/>
    <n v="1.8065261196190376E-2"/>
    <n v="1.0729037809371806E-2"/>
    <n v="2.0967600819349428E-3"/>
    <n v="1.1338625636669658E-4"/>
    <n v="2.2101463383016394E-3"/>
    <n v="1.0247571531914706E-3"/>
    <n v="0"/>
    <n v="0"/>
    <n v="1.0247571531914706E-3"/>
    <n v="7.0693349794077718E-5"/>
    <n v="0"/>
    <n v="9.9382059011621357E-4"/>
    <n v="0"/>
    <n v="0"/>
    <n v="9.9382059011621357E-4"/>
    <n v="0"/>
  </r>
  <r>
    <x v="9"/>
    <s v="Routt"/>
    <s v="08"/>
    <x v="6"/>
    <s v="Construction Traffic"/>
    <s v="Construction"/>
    <s v="traffic"/>
    <n v="3.5078177079981312E-4"/>
    <n v="2.08330831249938E-4"/>
    <n v="4.0713787998736759E-5"/>
    <n v="2.2016748809067297E-6"/>
    <n v="4.2915462879643487E-5"/>
    <n v="1.9898197149348945E-5"/>
    <n v="0"/>
    <n v="0"/>
    <n v="1.9898197149348945E-5"/>
    <n v="1.3726864037684996E-6"/>
    <n v="0"/>
    <n v="1.9297487186722596E-5"/>
    <n v="0"/>
    <n v="0"/>
    <n v="1.9297487186722596E-5"/>
    <n v="0"/>
  </r>
  <r>
    <x v="10"/>
    <s v="Delta"/>
    <s v="08"/>
    <x v="0"/>
    <s v="Construction Traffic"/>
    <s v="Construc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x v="10"/>
    <s v="Garfield"/>
    <s v="08"/>
    <x v="1"/>
    <s v="Construction Traffic"/>
    <s v="Construction"/>
    <s v="traffic"/>
    <n v="5.4044844410033821E-2"/>
    <n v="0.10337947804684287"/>
    <n v="1.0419307228944193E-2"/>
    <n v="1.7839022338229195E-3"/>
    <n v="1.2203209462767112E-2"/>
    <n v="2.9045983793678323E-3"/>
    <n v="5.2713684748629044E-4"/>
    <n v="8.1287708668688777E-5"/>
    <n v="0.24208137373905522"/>
    <n v="2.1648130912129288E-4"/>
    <n v="0.23856835080353242"/>
    <n v="2.8124710160520581E-3"/>
    <n v="1.3799394286797141E-4"/>
    <n v="1.949345667457493E-5"/>
    <n v="2.8332453581974226E-2"/>
    <n v="2.5362495166379621E-2"/>
  </r>
  <r>
    <x v="10"/>
    <s v="Gunnison"/>
    <s v="08"/>
    <x v="2"/>
    <s v="Construction Traffic"/>
    <s v="Construction"/>
    <s v="traffic"/>
    <n v="3.6320459952979717E-4"/>
    <n v="6.9475455676641716E-4"/>
    <n v="7.0022226000969039E-5"/>
    <n v="1.1988590281068007E-5"/>
    <n v="8.201081628203705E-5"/>
    <n v="1.9520150398977366E-5"/>
    <n v="3.5425863406336723E-6"/>
    <n v="5.4628836470892994E-7"/>
    <n v="1.6268909525474142E-3"/>
    <n v="1.4548475075355703E-6"/>
    <n v="1.6032819274430941E-3"/>
    <n v="1.8901014892822971E-5"/>
    <n v="9.2737864830625932E-7"/>
    <n v="1.3100441313558418E-7"/>
    <n v="1.9040627407240741E-4"/>
    <n v="1.7044687611814259E-4"/>
  </r>
  <r>
    <x v="10"/>
    <s v="Mesa"/>
    <s v="08"/>
    <x v="3"/>
    <s v="Construction Traffic"/>
    <s v="Construction"/>
    <s v="traffic"/>
    <n v="1.0896137985893916E-3"/>
    <n v="2.0842636702992513E-3"/>
    <n v="2.1006667800290712E-4"/>
    <n v="3.5965770843204025E-5"/>
    <n v="2.4603244884611114E-4"/>
    <n v="5.8560451196932099E-5"/>
    <n v="1.0627759021901017E-5"/>
    <n v="1.6388650941267899E-6"/>
    <n v="4.8806728576422428E-3"/>
    <n v="4.3645425226067113E-6"/>
    <n v="4.809845782329283E-3"/>
    <n v="5.6703044678468914E-5"/>
    <n v="2.7821359449187783E-6"/>
    <n v="3.9301323940675263E-7"/>
    <n v="5.7121882221722233E-4"/>
    <n v="5.1134062835442784E-4"/>
  </r>
  <r>
    <x v="10"/>
    <s v="Moffat"/>
    <s v="08"/>
    <x v="4"/>
    <s v="Construction Traffic"/>
    <s v="Construction"/>
    <s v="traffic"/>
    <n v="1.7433820777430263E-3"/>
    <n v="3.3348218724788018E-3"/>
    <n v="3.3610668480465138E-4"/>
    <n v="5.7545233349126431E-5"/>
    <n v="3.936519181537778E-4"/>
    <n v="9.3696721915091351E-5"/>
    <n v="1.7004414435041625E-5"/>
    <n v="2.6221841506028638E-6"/>
    <n v="7.8090765722275872E-3"/>
    <n v="6.9832680361707375E-6"/>
    <n v="7.6957532517268517E-3"/>
    <n v="9.072487148555025E-5"/>
    <n v="4.4514175118700442E-6"/>
    <n v="6.2882118305080408E-7"/>
    <n v="9.1395011554755554E-4"/>
    <n v="8.1814500536708443E-4"/>
  </r>
  <r>
    <x v="10"/>
    <s v="Rio Blanco"/>
    <s v="08"/>
    <x v="5"/>
    <s v="Construction Traffic"/>
    <s v="Construction"/>
    <s v="traffic"/>
    <n v="7.4820147503138219E-3"/>
    <n v="1.4311943869388192E-2"/>
    <n v="1.4424578556199621E-3"/>
    <n v="2.4696495979000096E-4"/>
    <n v="1.689422815409963E-3"/>
    <n v="4.0211509821893373E-4"/>
    <n v="7.2977278617053653E-5"/>
    <n v="1.1253540313003957E-5"/>
    <n v="3.3513953622476736E-2"/>
    <n v="2.9969858655232749E-5"/>
    <n v="3.3027607705327741E-2"/>
    <n v="3.8936090679215319E-4"/>
    <n v="1.9104000155108943E-5"/>
    <n v="2.6986909105930344E-6"/>
    <n v="3.9223692458915929E-3"/>
    <n v="3.5112056480337377E-3"/>
  </r>
  <r>
    <x v="10"/>
    <s v="Routt"/>
    <s v="08"/>
    <x v="6"/>
    <s v="Construction Traffic"/>
    <s v="Construction"/>
    <s v="traffic"/>
    <n v="1.4528183981191888E-4"/>
    <n v="2.7790182270656687E-4"/>
    <n v="2.8008890400387617E-5"/>
    <n v="4.7954361124272032E-6"/>
    <n v="3.2804326512814819E-5"/>
    <n v="7.8080601595909459E-6"/>
    <n v="1.417034536253469E-6"/>
    <n v="2.1851534588357199E-7"/>
    <n v="6.5075638101896567E-4"/>
    <n v="5.8193900301422816E-7"/>
    <n v="6.4131277097723767E-4"/>
    <n v="7.5604059571291886E-6"/>
    <n v="3.7095145932250374E-7"/>
    <n v="5.240176525423368E-8"/>
    <n v="7.6162509628962966E-5"/>
    <n v="6.817875044725704E-5"/>
  </r>
  <r>
    <x v="11"/>
    <s v="Delta"/>
    <s v="08"/>
    <x v="0"/>
    <s v="Construction Traffic"/>
    <s v="Construc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x v="11"/>
    <s v="Garfield"/>
    <s v="08"/>
    <x v="1"/>
    <s v="Construction Traffic"/>
    <s v="Construction"/>
    <s v="traffic"/>
    <n v="1.8142155552506738E-2"/>
    <n v="1.7315679162238071E-2"/>
    <n v="2.8317279855766403E-3"/>
    <n v="2.7300768523243446E-4"/>
    <n v="3.1047356708090749E-3"/>
    <n v="1.1124281990480482E-3"/>
    <n v="0"/>
    <n v="0"/>
    <n v="1.1124281990480482E-3"/>
    <n v="7.3975169398253775E-5"/>
    <n v="0"/>
    <n v="1.078524622665314E-3"/>
    <n v="0"/>
    <n v="0"/>
    <n v="1.078524622665314E-3"/>
    <n v="0"/>
  </r>
  <r>
    <x v="11"/>
    <s v="Gunnison"/>
    <s v="08"/>
    <x v="2"/>
    <s v="Construction Traffic"/>
    <s v="Construction"/>
    <s v="traffic"/>
    <n v="1.2192308839050227E-4"/>
    <n v="1.1636881157418057E-4"/>
    <n v="1.90304300105957E-5"/>
    <n v="1.8347290674222746E-6"/>
    <n v="2.0865159078017975E-5"/>
    <n v="7.4759959613444097E-6"/>
    <n v="0"/>
    <n v="0"/>
    <n v="7.4759959613444097E-6"/>
    <n v="4.9714495563342584E-7"/>
    <n v="0"/>
    <n v="7.2481493458690455E-6"/>
    <n v="0"/>
    <n v="0"/>
    <n v="7.2481493458690455E-6"/>
    <n v="0"/>
  </r>
  <r>
    <x v="11"/>
    <s v="Mesa"/>
    <s v="08"/>
    <x v="3"/>
    <s v="Construction Traffic"/>
    <s v="Construction"/>
    <s v="traffic"/>
    <n v="3.6576926517150682E-4"/>
    <n v="3.4910643472254172E-4"/>
    <n v="5.7091290031787106E-5"/>
    <n v="5.5041872022668235E-6"/>
    <n v="6.2595477234053931E-5"/>
    <n v="2.2427987884033231E-5"/>
    <n v="0"/>
    <n v="0"/>
    <n v="2.2427987884033231E-5"/>
    <n v="1.4914348669002777E-6"/>
    <n v="0"/>
    <n v="2.1744448037607137E-5"/>
    <n v="0"/>
    <n v="0"/>
    <n v="2.1744448037607137E-5"/>
    <n v="0"/>
  </r>
  <r>
    <x v="11"/>
    <s v="Moffat"/>
    <s v="08"/>
    <x v="4"/>
    <s v="Construction Traffic"/>
    <s v="Construction"/>
    <s v="traffic"/>
    <n v="5.8523082427441083E-4"/>
    <n v="5.5857029555606669E-4"/>
    <n v="9.1346064050859359E-5"/>
    <n v="8.806699523626917E-6"/>
    <n v="1.0015276357448627E-4"/>
    <n v="3.5884780614453168E-5"/>
    <n v="0"/>
    <n v="0"/>
    <n v="3.5884780614453168E-5"/>
    <n v="2.3862957870404441E-6"/>
    <n v="0"/>
    <n v="3.4791116860171414E-5"/>
    <n v="0"/>
    <n v="0"/>
    <n v="3.4791116860171414E-5"/>
    <n v="0"/>
  </r>
  <r>
    <x v="11"/>
    <s v="Rio Blanco"/>
    <s v="08"/>
    <x v="5"/>
    <s v="Construction Traffic"/>
    <s v="Construction"/>
    <s v="traffic"/>
    <n v="2.5116156208443464E-3"/>
    <n v="2.3971975184281197E-3"/>
    <n v="3.9202685821827142E-4"/>
    <n v="3.7795418788898857E-5"/>
    <n v="4.298222770071703E-4"/>
    <n v="1.5400551680369484E-4"/>
    <n v="0"/>
    <n v="0"/>
    <n v="1.5400551680369484E-4"/>
    <n v="1.0241186086048574E-5"/>
    <n v="0"/>
    <n v="1.4931187652490234E-4"/>
    <n v="0"/>
    <n v="0"/>
    <n v="1.4931187652490234E-4"/>
    <n v="0"/>
  </r>
  <r>
    <x v="11"/>
    <s v="Routt"/>
    <s v="08"/>
    <x v="6"/>
    <s v="Construction Traffic"/>
    <s v="Construction"/>
    <s v="traffic"/>
    <n v="4.8769235356200905E-5"/>
    <n v="4.6547524629672231E-5"/>
    <n v="7.6121720042382808E-6"/>
    <n v="7.3389162696890986E-7"/>
    <n v="8.3460636312071905E-6"/>
    <n v="2.9903983845377641E-6"/>
    <n v="0"/>
    <n v="0"/>
    <n v="2.9903983845377641E-6"/>
    <n v="1.9885798225337035E-7"/>
    <n v="0"/>
    <n v="2.8992597383476183E-6"/>
    <n v="0"/>
    <n v="0"/>
    <n v="2.8992597383476183E-6"/>
    <n v="0"/>
  </r>
  <r>
    <x v="12"/>
    <s v="Delta"/>
    <s v="08"/>
    <x v="0"/>
    <s v="Construction Traffic"/>
    <s v="Construc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x v="12"/>
    <s v="Garfield"/>
    <s v="08"/>
    <x v="1"/>
    <s v="Construction Traffic"/>
    <s v="Construction"/>
    <s v="traffic"/>
    <n v="14.383632574307875"/>
    <n v="11.570118214197612"/>
    <n v="1.4351324018397391"/>
    <n v="0.18573422634946504"/>
    <n v="1.6208666281892041"/>
    <n v="0.8379626168217289"/>
    <n v="0.15235968408976594"/>
    <n v="1.9982766860306454E-2"/>
    <n v="50.20045457153477"/>
    <n v="5.8165192473567717E-2"/>
    <n v="49.190149503762967"/>
    <n v="0.81244423381786668"/>
    <n v="3.9884735188694287E-2"/>
    <n v="4.7920311998626208E-3"/>
    <n v="6.4296233170990655"/>
    <n v="5.572502316892642"/>
  </r>
  <r>
    <x v="12"/>
    <s v="Gunnison"/>
    <s v="08"/>
    <x v="2"/>
    <s v="Construction Traffic"/>
    <s v="Construction"/>
    <s v="traffic"/>
    <n v="9.666419740798303E-2"/>
    <n v="7.7756170794338775E-2"/>
    <n v="9.6447070016111493E-3"/>
    <n v="1.2482138867571575E-3"/>
    <n v="1.0892920888368306E-2"/>
    <n v="5.6314691990707582E-3"/>
    <n v="1.0239226081301474E-3"/>
    <n v="1.3429278803969391E-4"/>
    <n v="0.3373686463140777"/>
    <n v="3.9089511070946042E-4"/>
    <n v="0.33057896171883711"/>
    <n v="5.4599746896362008E-3"/>
    <n v="2.6804257519283793E-4"/>
    <n v="3.2204510751764923E-5"/>
    <n v="4.3209834120289413E-2"/>
    <n v="3.7449612344708609E-2"/>
  </r>
  <r>
    <x v="12"/>
    <s v="Mesa"/>
    <s v="08"/>
    <x v="3"/>
    <s v="Construction Traffic"/>
    <s v="Construction"/>
    <s v="traffic"/>
    <n v="0.28999259222394907"/>
    <n v="0.23326851238301635"/>
    <n v="2.893412100483345E-2"/>
    <n v="3.7446416602714729E-3"/>
    <n v="3.2678762665104923E-2"/>
    <n v="1.6894407597212276E-2"/>
    <n v="3.0717678243904422E-3"/>
    <n v="4.0287836411908169E-4"/>
    <n v="1.0121059389422331"/>
    <n v="1.1726853321283814E-3"/>
    <n v="0.99173688515651137"/>
    <n v="1.6379924068908602E-2"/>
    <n v="8.041277255785139E-4"/>
    <n v="9.6613532255294775E-5"/>
    <n v="0.12962950236086826"/>
    <n v="0.11234883703412585"/>
  </r>
  <r>
    <x v="12"/>
    <s v="Moffat"/>
    <s v="08"/>
    <x v="4"/>
    <s v="Construction Traffic"/>
    <s v="Construction"/>
    <s v="traffic"/>
    <n v="0.46398814755831852"/>
    <n v="0.37322961981282615"/>
    <n v="4.6294593607733518E-2"/>
    <n v="5.9914266564343559E-3"/>
    <n v="5.2286020264167871E-2"/>
    <n v="2.703105215553964E-2"/>
    <n v="4.9148285190247073E-3"/>
    <n v="6.4460538259053068E-4"/>
    <n v="1.6193695023075729"/>
    <n v="1.8762965314054101E-3"/>
    <n v="1.5867790162504181"/>
    <n v="2.6207878510253763E-2"/>
    <n v="1.2866043609256221E-3"/>
    <n v="1.5458165160847162E-4"/>
    <n v="0.20740720377738919"/>
    <n v="0.17975813925460132"/>
  </r>
  <r>
    <x v="12"/>
    <s v="Rio Blanco"/>
    <s v="08"/>
    <x v="5"/>
    <s v="Construction Traffic"/>
    <s v="Construction"/>
    <s v="traffic"/>
    <n v="1.9912824666044504"/>
    <n v="1.6017771183633789"/>
    <n v="0.19868096423318968"/>
    <n v="2.5713206067197444E-2"/>
    <n v="0.22439417030038711"/>
    <n v="0.11600826550085763"/>
    <n v="2.1092805727481036E-2"/>
    <n v="2.7664314336176945E-3"/>
    <n v="6.9497941140700012"/>
    <n v="8.0524392806148853E-3"/>
    <n v="6.809926611408045"/>
    <n v="0.11247547860650574"/>
    <n v="5.5216770489724615E-3"/>
    <n v="6.6341292148635743E-4"/>
    <n v="0.89012258287796209"/>
    <n v="0.77146201430099748"/>
  </r>
  <r>
    <x v="12"/>
    <s v="Routt"/>
    <s v="08"/>
    <x v="6"/>
    <s v="Construction Traffic"/>
    <s v="Construction"/>
    <s v="traffic"/>
    <n v="3.8665678963193208E-2"/>
    <n v="3.1102468317735513E-2"/>
    <n v="3.85788280064446E-3"/>
    <n v="4.9928555470286299E-4"/>
    <n v="4.3571683553473226E-3"/>
    <n v="2.2525876796283036E-3"/>
    <n v="4.0956904325205898E-4"/>
    <n v="5.3717115215877557E-5"/>
    <n v="0.13494745852563109"/>
    <n v="1.5635804428378418E-4"/>
    <n v="0.13223158468753485"/>
    <n v="2.1839898758544804E-3"/>
    <n v="1.0721703007713519E-4"/>
    <n v="1.288180430070597E-5"/>
    <n v="1.7283933648115767E-2"/>
    <n v="1.4979844937883445E-2"/>
  </r>
  <r>
    <x v="13"/>
    <s v="Delta"/>
    <s v="08"/>
    <x v="0"/>
    <s v="Construction Traffic"/>
    <s v="Construc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x v="13"/>
    <s v="Garfield"/>
    <s v="08"/>
    <x v="1"/>
    <s v="Construction Traffic"/>
    <s v="Construction"/>
    <s v="traffic"/>
    <n v="9.272262267039082"/>
    <n v="4.3710102933645558"/>
    <n v="0.95960676322297245"/>
    <n v="2.7793118068486219E-2"/>
    <n v="0.98739988129145861"/>
    <n v="0.51242781091593714"/>
    <n v="0"/>
    <n v="0"/>
    <n v="0.51242781091593714"/>
    <n v="3.5223446357911768E-2"/>
    <n v="0"/>
    <n v="0.49701962032419073"/>
    <n v="0"/>
    <n v="0"/>
    <n v="0.49701962032419073"/>
    <n v="0"/>
  </r>
  <r>
    <x v="13"/>
    <s v="Gunnison"/>
    <s v="08"/>
    <x v="2"/>
    <s v="Construction Traffic"/>
    <s v="Construction"/>
    <s v="traffic"/>
    <n v="6.23135905042949E-2"/>
    <n v="2.9375069175837071E-2"/>
    <n v="6.4489701829500831E-3"/>
    <n v="1.8678170744950416E-4"/>
    <n v="6.635751890399587E-3"/>
    <n v="3.4437352884135559E-3"/>
    <n v="0"/>
    <n v="0"/>
    <n v="3.4437352884135559E-3"/>
    <n v="2.3671670939456833E-4"/>
    <n v="0"/>
    <n v="3.3401856204582706E-3"/>
    <n v="0"/>
    <n v="0"/>
    <n v="3.3401856204582706E-3"/>
    <n v="0"/>
  </r>
  <r>
    <x v="13"/>
    <s v="Mesa"/>
    <s v="08"/>
    <x v="3"/>
    <s v="Construction Traffic"/>
    <s v="Construction"/>
    <s v="traffic"/>
    <n v="0.18694077151288471"/>
    <n v="8.8125207527511212E-2"/>
    <n v="1.9346910548850252E-2"/>
    <n v="5.6034512234851247E-4"/>
    <n v="1.9907255671198765E-2"/>
    <n v="1.0331205865240669E-2"/>
    <n v="0"/>
    <n v="0"/>
    <n v="1.0331205865240669E-2"/>
    <n v="7.1015012818370507E-4"/>
    <n v="0"/>
    <n v="1.0020556861374813E-2"/>
    <n v="0"/>
    <n v="0"/>
    <n v="1.0020556861374813E-2"/>
    <n v="0"/>
  </r>
  <r>
    <x v="13"/>
    <s v="Moffat"/>
    <s v="08"/>
    <x v="4"/>
    <s v="Construction Traffic"/>
    <s v="Construction"/>
    <s v="traffic"/>
    <n v="0.29910523442061554"/>
    <n v="0.14100033204401793"/>
    <n v="3.09550568781604E-2"/>
    <n v="8.9655219575761986E-4"/>
    <n v="3.185160907391802E-2"/>
    <n v="1.6529929384385068E-2"/>
    <n v="0"/>
    <n v="0"/>
    <n v="1.6529929384385068E-2"/>
    <n v="1.1362402050939279E-3"/>
    <n v="0"/>
    <n v="1.6032890978199699E-2"/>
    <n v="0"/>
    <n v="0"/>
    <n v="1.6032890978199699E-2"/>
    <n v="0"/>
  </r>
  <r>
    <x v="13"/>
    <s v="Rio Blanco"/>
    <s v="08"/>
    <x v="5"/>
    <s v="Construction Traffic"/>
    <s v="Construction"/>
    <s v="traffic"/>
    <n v="1.283659964388475"/>
    <n v="0.60512642502224367"/>
    <n v="0.13284878576877171"/>
    <n v="3.8477031734597857E-3"/>
    <n v="0.13669648894223149"/>
    <n v="7.0940946941319249E-2"/>
    <n v="0"/>
    <n v="0"/>
    <n v="7.0940946941319249E-2"/>
    <n v="4.8763642135281077E-3"/>
    <n v="0"/>
    <n v="6.8807823781440375E-2"/>
    <n v="0"/>
    <n v="0"/>
    <n v="6.8807823781440375E-2"/>
    <n v="0"/>
  </r>
  <r>
    <x v="13"/>
    <s v="Routt"/>
    <s v="08"/>
    <x v="6"/>
    <s v="Construction Traffic"/>
    <s v="Construction"/>
    <s v="traffic"/>
    <n v="2.4925436201717961E-2"/>
    <n v="1.1750027670334829E-2"/>
    <n v="2.5795880731800335E-3"/>
    <n v="7.471268297980166E-5"/>
    <n v="2.6543007561598353E-3"/>
    <n v="1.3774941153654225E-3"/>
    <n v="0"/>
    <n v="0"/>
    <n v="1.3774941153654225E-3"/>
    <n v="9.4686683757827343E-5"/>
    <n v="0"/>
    <n v="1.3360742481833084E-3"/>
    <n v="0"/>
    <n v="0"/>
    <n v="1.3360742481833084E-3"/>
    <n v="0"/>
  </r>
  <r>
    <x v="14"/>
    <s v="Delta"/>
    <s v="08"/>
    <x v="0"/>
    <s v="Completion Traffic"/>
    <s v="Completion/Recomple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x v="14"/>
    <s v="Garfield"/>
    <s v="08"/>
    <x v="1"/>
    <s v="Completion Traffic"/>
    <s v="Completion/Recompletion"/>
    <s v="traffic"/>
    <n v="19.221168525709555"/>
    <n v="10.309374065456181"/>
    <n v="1.491618165068163"/>
    <n v="0.15382136490992279"/>
    <n v="1.6454395299780857"/>
    <n v="1.1465614063991649"/>
    <n v="0.18357930750448795"/>
    <n v="2.6355845134890428E-2"/>
    <n v="74.252727634359573"/>
    <n v="7.7889900872903275E-2"/>
    <n v="72.896231075321026"/>
    <n v="1.1119709066877836"/>
    <n v="4.8057403763155454E-2"/>
    <n v="6.3203481958490678E-3"/>
    <n v="8.8799736719722979"/>
    <n v="7.71362501332551"/>
  </r>
  <r>
    <x v="14"/>
    <s v="Gunnison"/>
    <s v="08"/>
    <x v="2"/>
    <s v="Completion Traffic"/>
    <s v="Completion/Recompletion"/>
    <s v="traffic"/>
    <n v="0.12917451966202656"/>
    <n v="6.9283427859248528E-2"/>
    <n v="1.0024315625458084E-2"/>
    <n v="1.0337457319215242E-3"/>
    <n v="1.1058061357379608E-2"/>
    <n v="7.7053857956933119E-3"/>
    <n v="1.2337319052720965E-3"/>
    <n v="1.7712261515383351E-4"/>
    <n v="0.49901026635994333"/>
    <n v="5.2345363489854347E-4"/>
    <n v="0.48989402604382409"/>
    <n v="7.4729227599985458E-3"/>
    <n v="3.2296642313948558E-4"/>
    <n v="4.2475458305437277E-5"/>
    <n v="5.967724241916867E-2"/>
    <n v="5.1838877777725202E-2"/>
  </r>
  <r>
    <x v="14"/>
    <s v="Mesa"/>
    <s v="08"/>
    <x v="3"/>
    <s v="Completion Traffic"/>
    <s v="Completion/Recompletion"/>
    <s v="traffic"/>
    <n v="0.38752355898607971"/>
    <n v="0.2078502835777456"/>
    <n v="3.0072946876374254E-2"/>
    <n v="3.1012371957645727E-3"/>
    <n v="3.3174184072138825E-2"/>
    <n v="2.3116157387079936E-2"/>
    <n v="3.7011957158162895E-3"/>
    <n v="5.3136784546150054E-4"/>
    <n v="1.4970307990798302"/>
    <n v="1.5703609046956305E-3"/>
    <n v="1.4696820781314723"/>
    <n v="2.241876827999564E-2"/>
    <n v="9.6889926941845679E-4"/>
    <n v="1.2742637491631185E-4"/>
    <n v="0.17903172725750602"/>
    <n v="0.15551663333317561"/>
  </r>
  <r>
    <x v="14"/>
    <s v="Moffat"/>
    <s v="08"/>
    <x v="4"/>
    <s v="Completion Traffic"/>
    <s v="Completion/Recompletion"/>
    <s v="traffic"/>
    <n v="0.62003769437772749"/>
    <n v="0.33256045372439291"/>
    <n v="4.8116715002198801E-2"/>
    <n v="4.9619795132233155E-3"/>
    <n v="5.3078694515422117E-2"/>
    <n v="3.6985851819327897E-2"/>
    <n v="5.9219131453060623E-3"/>
    <n v="8.5018855273840083E-4"/>
    <n v="2.3952492785277282"/>
    <n v="2.5125774475130086E-3"/>
    <n v="2.3514913250103557"/>
    <n v="3.587002924799302E-2"/>
    <n v="1.5502388310695307E-3"/>
    <n v="2.0388219986609894E-4"/>
    <n v="0.28645076361200961"/>
    <n v="0.24882661333308095"/>
  </r>
  <r>
    <x v="14"/>
    <s v="Rio Blanco"/>
    <s v="08"/>
    <x v="5"/>
    <s v="Completion Traffic"/>
    <s v="Completion/Recompletion"/>
    <s v="traffic"/>
    <n v="2.6609951050377472"/>
    <n v="1.4272386139005195"/>
    <n v="0.20650090188443654"/>
    <n v="2.1295162077583397E-2"/>
    <n v="0.22779606396201993"/>
    <n v="0.15873094739128224"/>
    <n v="2.5414877248605187E-2"/>
    <n v="3.6487258721689701E-3"/>
    <n v="10.279611487014833"/>
    <n v="1.0783144878909995E-2"/>
    <n v="10.091816936502777"/>
    <n v="0.15394220885597004"/>
    <n v="6.6531083166734032E-3"/>
    <n v="8.74994441092008E-4"/>
    <n v="1.2293511938348747"/>
    <n v="1.0678808822211392"/>
  </r>
  <r>
    <x v="14"/>
    <s v="Routt"/>
    <s v="08"/>
    <x v="6"/>
    <s v="Completion Traffic"/>
    <s v="Completion/Recompletion"/>
    <s v="traffic"/>
    <n v="5.1669807864810631E-2"/>
    <n v="2.7713371143699411E-2"/>
    <n v="4.0097262501832334E-3"/>
    <n v="4.1349829276860969E-4"/>
    <n v="4.4232245429518431E-3"/>
    <n v="3.0821543182773248E-3"/>
    <n v="4.934927621088386E-4"/>
    <n v="7.0849046061533411E-5"/>
    <n v="0.19960410654397734"/>
    <n v="2.0938145395941739E-4"/>
    <n v="0.19595761041752965"/>
    <n v="2.9891691039994183E-3"/>
    <n v="1.2918656925579424E-4"/>
    <n v="1.6990183322174913E-5"/>
    <n v="2.3870896967667466E-2"/>
    <n v="2.0735551111090079E-2"/>
  </r>
  <r>
    <x v="15"/>
    <s v="Delta"/>
    <s v="08"/>
    <x v="0"/>
    <s v="Completion Traffic"/>
    <s v="Completion/Recomple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x v="15"/>
    <s v="Garfield"/>
    <s v="08"/>
    <x v="1"/>
    <s v="Completion Traffic"/>
    <s v="Completion/Recompletion"/>
    <s v="traffic"/>
    <n v="21.945139629808381"/>
    <n v="8.0065378440561403"/>
    <n v="1.9894104659224596"/>
    <n v="1.3712572800399045E-2"/>
    <n v="2.0031230387228587"/>
    <n v="1.1692544196112129"/>
    <n v="0"/>
    <n v="0"/>
    <n v="1.1692544196112129"/>
    <n v="8.1890813739045623E-2"/>
    <n v="0"/>
    <n v="1.1342024656223595"/>
    <n v="0"/>
    <n v="0"/>
    <n v="1.1342024656223595"/>
    <n v="0"/>
  </r>
  <r>
    <x v="15"/>
    <s v="Gunnison"/>
    <s v="08"/>
    <x v="2"/>
    <s v="Completion Traffic"/>
    <s v="Completion/Recompletion"/>
    <s v="traffic"/>
    <n v="0.14748077708204557"/>
    <n v="5.3807377984248249E-2"/>
    <n v="1.3369693991414378E-2"/>
    <n v="9.215438709945595E-5"/>
    <n v="1.3461848378513833E-2"/>
    <n v="7.857892604914065E-3"/>
    <n v="0"/>
    <n v="0"/>
    <n v="7.857892604914065E-3"/>
    <n v="5.5034149018175823E-4"/>
    <n v="0"/>
    <n v="7.6223283979997272E-3"/>
    <n v="0"/>
    <n v="0"/>
    <n v="7.6223283979997272E-3"/>
    <n v="0"/>
  </r>
  <r>
    <x v="15"/>
    <s v="Mesa"/>
    <s v="08"/>
    <x v="3"/>
    <s v="Completion Traffic"/>
    <s v="Completion/Recompletion"/>
    <s v="traffic"/>
    <n v="0.44244233124613669"/>
    <n v="0.16142213395274477"/>
    <n v="4.0109081974243135E-2"/>
    <n v="2.7646316129836785E-4"/>
    <n v="4.0385545135541503E-2"/>
    <n v="2.3573677814742195E-2"/>
    <n v="0"/>
    <n v="0"/>
    <n v="2.3573677814742195E-2"/>
    <n v="1.6510244705452747E-3"/>
    <n v="0"/>
    <n v="2.2866985193999184E-2"/>
    <n v="0"/>
    <n v="0"/>
    <n v="2.2866985193999184E-2"/>
    <n v="0"/>
  </r>
  <r>
    <x v="15"/>
    <s v="Moffat"/>
    <s v="08"/>
    <x v="4"/>
    <s v="Completion Traffic"/>
    <s v="Completion/Recompletion"/>
    <s v="traffic"/>
    <n v="0.70790772999381868"/>
    <n v="0.25827541432439161"/>
    <n v="6.4174531158789017E-2"/>
    <n v="4.4234105807738851E-4"/>
    <n v="6.4616872216866406E-2"/>
    <n v="3.7717884503587512E-2"/>
    <n v="0"/>
    <n v="0"/>
    <n v="3.7717884503587512E-2"/>
    <n v="2.6416391528724394E-3"/>
    <n v="0"/>
    <n v="3.6587176310398692E-2"/>
    <n v="0"/>
    <n v="0"/>
    <n v="3.6587176310398692E-2"/>
    <n v="0"/>
  </r>
  <r>
    <x v="15"/>
    <s v="Rio Blanco"/>
    <s v="08"/>
    <x v="5"/>
    <s v="Completion Traffic"/>
    <s v="Completion/Recompletion"/>
    <s v="traffic"/>
    <n v="3.0381040078901385"/>
    <n v="1.1084319864755139"/>
    <n v="0.27541569622313622"/>
    <n v="1.8983803742487926E-3"/>
    <n v="0.277314076597385"/>
    <n v="0.16187258766122975"/>
    <n v="0"/>
    <n v="0"/>
    <n v="0.16187258766122975"/>
    <n v="1.1337034697744219E-2"/>
    <n v="0"/>
    <n v="0.15701996499879439"/>
    <n v="0"/>
    <n v="0"/>
    <n v="0.15701996499879439"/>
    <n v="0"/>
  </r>
  <r>
    <x v="15"/>
    <s v="Routt"/>
    <s v="08"/>
    <x v="6"/>
    <s v="Completion Traffic"/>
    <s v="Completion/Recompletion"/>
    <s v="traffic"/>
    <n v="5.899231083281823E-2"/>
    <n v="2.1522951193699302E-2"/>
    <n v="5.3478775965657517E-3"/>
    <n v="3.686175483978238E-5"/>
    <n v="5.3847393514055344E-3"/>
    <n v="3.143157041965626E-3"/>
    <n v="0"/>
    <n v="0"/>
    <n v="3.143157041965626E-3"/>
    <n v="2.2013659607270328E-4"/>
    <n v="0"/>
    <n v="3.0489313591998911E-3"/>
    <n v="0"/>
    <n v="0"/>
    <n v="3.0489313591998911E-3"/>
    <n v="0"/>
  </r>
  <r>
    <x v="16"/>
    <s v="Delta"/>
    <s v="08"/>
    <x v="0"/>
    <s v="Recompletion Traffic"/>
    <s v="Completion/Recompletion"/>
    <s v="traffic"/>
    <n v="4.7736534922075132E-5"/>
    <n v="2.5702129710169755E-5"/>
    <n v="2.6890900230115278E-6"/>
    <n v="3.2826114923976505E-7"/>
    <n v="3.0173511722512931E-6"/>
    <n v="2.8908229654253009E-6"/>
    <n v="4.8251807615008669E-7"/>
    <n v="7.5482767646168391E-8"/>
    <n v="1.8280784382875302E-4"/>
    <n v="2.0956900385436976E-7"/>
    <n v="1.7935902001953147E-4"/>
    <n v="2.8033136281554532E-6"/>
    <n v="6.3156791542868284E-8"/>
    <n v="9.0506937680995624E-9"/>
    <n v="2.4265456507056544E-5"/>
    <n v="2.1389935393590124E-5"/>
  </r>
  <r>
    <x v="16"/>
    <s v="Garfield"/>
    <s v="08"/>
    <x v="1"/>
    <s v="Recompletion Traffic"/>
    <s v="Completion/Recompletion"/>
    <s v="traffic"/>
    <n v="0.33296233108147411"/>
    <n v="0.17927235472843403"/>
    <n v="1.8756402910505406E-2"/>
    <n v="2.2896215159473612E-3"/>
    <n v="2.1046024426452765E-2"/>
    <n v="2.0163490183841476E-2"/>
    <n v="3.3655635811468553E-3"/>
    <n v="5.2649230433202457E-4"/>
    <n v="1.2750847107055525"/>
    <n v="1.4617438018842291E-3"/>
    <n v="1.2510291646362321"/>
    <n v="1.9553112556384287E-2"/>
    <n v="4.4051862101150631E-4"/>
    <n v="6.3128589032494461E-5"/>
    <n v="0.16925155913671941"/>
    <n v="0.14919479937029112"/>
  </r>
  <r>
    <x v="16"/>
    <s v="Gunnison"/>
    <s v="08"/>
    <x v="2"/>
    <s v="Recompletion Traffic"/>
    <s v="Completion/Recompletion"/>
    <s v="traffic"/>
    <n v="4.7736534922075138E-4"/>
    <n v="2.5702129710169754E-4"/>
    <n v="2.6890900230115277E-5"/>
    <n v="3.2826114923976505E-6"/>
    <n v="3.0173511722512929E-5"/>
    <n v="2.890822965425301E-5"/>
    <n v="4.8251807615008675E-6"/>
    <n v="7.5482767646168386E-7"/>
    <n v="1.8280784382875303E-3"/>
    <n v="2.0956900385436975E-6"/>
    <n v="1.7935902001953148E-3"/>
    <n v="2.8033136281554534E-5"/>
    <n v="6.3156791542868294E-7"/>
    <n v="9.0506937680995631E-8"/>
    <n v="2.4265456507056548E-4"/>
    <n v="2.1389935393590126E-4"/>
  </r>
  <r>
    <x v="16"/>
    <s v="Mesa"/>
    <s v="08"/>
    <x v="3"/>
    <s v="Recompletion Traffic"/>
    <s v="Completion/Recompletion"/>
    <s v="traffic"/>
    <n v="3.5515981982023902E-2"/>
    <n v="1.9122384504366298E-2"/>
    <n v="2.0006829771205764E-3"/>
    <n v="2.4422629503438516E-4"/>
    <n v="2.2449092721549616E-3"/>
    <n v="2.150772286276424E-3"/>
    <n v="3.5899344865566454E-4"/>
    <n v="5.6159179128749278E-5"/>
    <n v="0.13600903580859225"/>
    <n v="1.5591933886765111E-4"/>
    <n v="0.13344311089453142"/>
    <n v="2.0856653393476572E-3"/>
    <n v="4.6988652907894008E-5"/>
    <n v="6.7337161634660747E-6"/>
    <n v="1.8053499641250071E-2"/>
    <n v="1.5914111932831054E-2"/>
  </r>
  <r>
    <x v="16"/>
    <s v="Moffat"/>
    <s v="08"/>
    <x v="4"/>
    <s v="Recompletion Traffic"/>
    <s v="Completion/Recompletion"/>
    <s v="traffic"/>
    <n v="2.0383500411726083E-2"/>
    <n v="1.0974809386242486E-2"/>
    <n v="1.1482414398259224E-3"/>
    <n v="1.4016751072537967E-4"/>
    <n v="1.288408950551302E-3"/>
    <n v="1.2343814062366037E-3"/>
    <n v="2.0603521851608704E-4"/>
    <n v="3.2231141784913905E-5"/>
    <n v="7.8058949314877543E-2"/>
    <n v="8.9485964645815891E-5"/>
    <n v="7.6586301548339938E-2"/>
    <n v="1.1970149192223787E-3"/>
    <n v="2.6967949988804762E-5"/>
    <n v="3.8646462389785141E-6"/>
    <n v="1.0361349928513147E-2"/>
    <n v="9.1335024130629848E-3"/>
  </r>
  <r>
    <x v="16"/>
    <s v="Rio Blanco"/>
    <s v="08"/>
    <x v="5"/>
    <s v="Recompletion Traffic"/>
    <s v="Completion/Recompletion"/>
    <s v="traffic"/>
    <n v="9.1033572096397286E-2"/>
    <n v="4.9013961357293717E-2"/>
    <n v="5.128094673882983E-3"/>
    <n v="6.2599401160023189E-4"/>
    <n v="5.7540886854832145E-3"/>
    <n v="5.512799395066049E-3"/>
    <n v="9.201619712182154E-4"/>
    <n v="1.4394563790124312E-4"/>
    <n v="0.348614558181432"/>
    <n v="3.9964809035028314E-4"/>
    <n v="0.34203765117724649"/>
    <n v="5.3459190888924491E-3"/>
    <n v="1.2044000147224982E-4"/>
    <n v="1.7259673015765868E-5"/>
    <n v="4.6274225558956834E-2"/>
    <n v="4.0790606795576369E-2"/>
  </r>
  <r>
    <x v="16"/>
    <s v="Routt"/>
    <s v="08"/>
    <x v="6"/>
    <s v="Recompletion Traffic"/>
    <s v="Completion/Recompletion"/>
    <s v="traffic"/>
    <n v="1.2411499079739536E-3"/>
    <n v="6.6825537246441367E-4"/>
    <n v="6.9916340598299726E-5"/>
    <n v="8.5347898802338909E-6"/>
    <n v="7.8451130478533615E-5"/>
    <n v="7.5161397101057827E-5"/>
    <n v="1.2545469979902256E-5"/>
    <n v="1.9625519588003784E-6"/>
    <n v="4.7530039395475791E-3"/>
    <n v="5.4487941002136145E-6"/>
    <n v="4.663334520507819E-3"/>
    <n v="7.2886154332041795E-5"/>
    <n v="1.6420765801145757E-6"/>
    <n v="2.3531803797058866E-7"/>
    <n v="6.3090186918347022E-4"/>
    <n v="5.5613832023334328E-4"/>
  </r>
  <r>
    <x v="17"/>
    <s v="Delta"/>
    <s v="08"/>
    <x v="0"/>
    <s v="Recompletion Traffic"/>
    <s v="Completion/Recomple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x v="17"/>
    <s v="Garfield"/>
    <s v="08"/>
    <x v="1"/>
    <s v="Recompletion Traffic"/>
    <s v="Completion/Recomple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x v="17"/>
    <s v="Gunnison"/>
    <s v="08"/>
    <x v="2"/>
    <s v="Recompletion Traffic"/>
    <s v="Completion/Recomple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x v="17"/>
    <s v="Mesa"/>
    <s v="08"/>
    <x v="3"/>
    <s v="Recompletion Traffic"/>
    <s v="Completion/Recomple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x v="17"/>
    <s v="Moffat"/>
    <s v="08"/>
    <x v="4"/>
    <s v="Recompletion Traffic"/>
    <s v="Completion/Recomple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x v="17"/>
    <s v="Rio Blanco"/>
    <s v="08"/>
    <x v="5"/>
    <s v="Recompletion Traffic"/>
    <s v="Completion/Recomple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x v="17"/>
    <s v="Routt"/>
    <s v="08"/>
    <x v="6"/>
    <s v="Recompletion Traffic"/>
    <s v="Completion/Recomple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x v="18"/>
    <s v="Delta"/>
    <s v="08"/>
    <x v="0"/>
    <s v="Production Traffic"/>
    <s v="Production"/>
    <s v="traffic"/>
    <n v="8.2558569382674767E-4"/>
    <n v="1.4541541527121294E-3"/>
    <n v="1.4811641873202863E-4"/>
    <n v="2.5087880029084512E-5"/>
    <n v="1.7320429876111314E-4"/>
    <n v="4.5039386049947787E-5"/>
    <n v="7.6726149293978212E-6"/>
    <n v="1.2318845261658937E-6"/>
    <n v="4.2376950269399655E-3"/>
    <n v="3.3107176777516333E-6"/>
    <n v="4.1837511414344539E-3"/>
    <n v="4.3619041671294579E-5"/>
    <n v="2.0085376771790332E-6"/>
    <n v="2.9541598496531202E-7"/>
    <n v="4.7324390075557899E-4"/>
    <n v="4.2732090542214006E-4"/>
  </r>
  <r>
    <x v="18"/>
    <s v="Garfield"/>
    <s v="08"/>
    <x v="1"/>
    <s v="Production Traffic"/>
    <s v="Production"/>
    <s v="traffic"/>
    <n v="5.7584602144415653"/>
    <n v="10.142725215167102"/>
    <n v="1.0331120206558997"/>
    <n v="0.17498796320286447"/>
    <n v="1.208099983858764"/>
    <n v="0.31414971769838584"/>
    <n v="5.3516489132549812E-2"/>
    <n v="8.5923945700071089E-3"/>
    <n v="29.557922812906259"/>
    <n v="2.3092255802317645E-2"/>
    <n v="29.181664211505318"/>
    <n v="0.30424281565727973"/>
    <n v="1.4009550298323757E-2"/>
    <n v="2.0605264951330513E-3"/>
    <n v="3.3008762077701634"/>
    <n v="2.9805633153194271"/>
  </r>
  <r>
    <x v="18"/>
    <s v="Gunnison"/>
    <s v="08"/>
    <x v="2"/>
    <s v="Production Traffic"/>
    <s v="Production"/>
    <s v="traffic"/>
    <n v="8.2558569382674765E-3"/>
    <n v="1.4541541527121294E-2"/>
    <n v="1.4811641873202861E-3"/>
    <n v="2.508788002908451E-4"/>
    <n v="1.7320429876111312E-3"/>
    <n v="4.5039386049947787E-4"/>
    <n v="7.6726149293978219E-5"/>
    <n v="1.2318845261658936E-5"/>
    <n v="4.2376950269399652E-2"/>
    <n v="3.3107176777516338E-5"/>
    <n v="4.1837511414344539E-2"/>
    <n v="4.3619041671294582E-4"/>
    <n v="2.0085376771790333E-5"/>
    <n v="2.95415984965312E-6"/>
    <n v="4.7324390075557899E-3"/>
    <n v="4.2732090542214008E-3"/>
  </r>
  <r>
    <x v="18"/>
    <s v="Mesa"/>
    <s v="08"/>
    <x v="3"/>
    <s v="Production Traffic"/>
    <s v="Production"/>
    <s v="traffic"/>
    <n v="0.61423575620710025"/>
    <n v="1.0818906896178242"/>
    <n v="0.11019861553662928"/>
    <n v="1.8665382741638877E-2"/>
    <n v="0.12886399827826817"/>
    <n v="3.3509303221161156E-2"/>
    <n v="5.708425507471979E-3"/>
    <n v="9.1652208746742481E-4"/>
    <n v="3.1528451000433342"/>
    <n v="2.463173952247215E-3"/>
    <n v="3.1127108492272337"/>
    <n v="3.2452567003443171E-2"/>
    <n v="1.4943520318212006E-3"/>
    <n v="2.1978949281419212E-4"/>
    <n v="0.35209346216215076"/>
    <n v="0.31792675363407219"/>
  </r>
  <r>
    <x v="18"/>
    <s v="Moffat"/>
    <s v="08"/>
    <x v="4"/>
    <s v="Production Traffic"/>
    <s v="Production"/>
    <s v="traffic"/>
    <n v="0.35252509126402126"/>
    <n v="0.62092382320807926"/>
    <n v="6.324571079857623E-2"/>
    <n v="1.0712524772419086E-2"/>
    <n v="7.3958235570995318E-2"/>
    <n v="1.9231817843327708E-2"/>
    <n v="3.27620657485287E-3"/>
    <n v="5.2601469267283662E-4"/>
    <n v="1.8094957765033655"/>
    <n v="1.4136764483999476E-3"/>
    <n v="1.786461737392512"/>
    <n v="1.8625330793642786E-2"/>
    <n v="8.5764558815544718E-4"/>
    <n v="1.2614262558018822E-4"/>
    <n v="0.20207514562263224"/>
    <n v="0.18246602661525382"/>
  </r>
  <r>
    <x v="18"/>
    <s v="Rio Blanco"/>
    <s v="08"/>
    <x v="5"/>
    <s v="Production Traffic"/>
    <s v="Production"/>
    <s v="traffic"/>
    <n v="1.5743919181276078"/>
    <n v="2.7730719692220309"/>
    <n v="0.28245801052197855"/>
    <n v="4.7842587215464166E-2"/>
    <n v="0.33030059773744269"/>
    <n v="8.589010919725043E-2"/>
    <n v="1.4631676670361646E-2"/>
    <n v="2.3492037913983594E-3"/>
    <n v="8.0812844163745137"/>
    <n v="6.3135386114723645E-3"/>
    <n v="7.9784134267155036"/>
    <n v="8.3181512467158769E-2"/>
    <n v="3.8302813503804161E-3"/>
    <n v="5.6335828332884999E-4"/>
    <n v="0.90247611874088918"/>
    <n v="0.8149009666400211"/>
  </r>
  <r>
    <x v="18"/>
    <s v="Routt"/>
    <s v="08"/>
    <x v="6"/>
    <s v="Production Traffic"/>
    <s v="Production"/>
    <s v="traffic"/>
    <n v="2.1465228039495441E-2"/>
    <n v="3.7808007970515367E-2"/>
    <n v="3.8510268870327441E-3"/>
    <n v="6.522848807561974E-4"/>
    <n v="4.5033117677889412E-3"/>
    <n v="1.1710240372986426E-3"/>
    <n v="1.9948798816434338E-4"/>
    <n v="3.2028997680313241E-5"/>
    <n v="0.11018007070043911"/>
    <n v="8.6078659621542471E-5"/>
    <n v="0.10877752967729581"/>
    <n v="1.1340950834536592E-3"/>
    <n v="5.2221979606654868E-5"/>
    <n v="7.6808156090981131E-6"/>
    <n v="1.2304341419645055E-2"/>
    <n v="1.1110343540975643E-2"/>
  </r>
  <r>
    <x v="19"/>
    <s v="Delta"/>
    <s v="08"/>
    <x v="0"/>
    <s v="Production Traffic"/>
    <s v="Production"/>
    <s v="traffic"/>
    <n v="3.6147276086829046E-4"/>
    <n v="2.7802523208607697E-4"/>
    <n v="4.9230428153171677E-5"/>
    <n v="3.7700723095096419E-6"/>
    <n v="5.3000500462681321E-5"/>
    <n v="2.1551189166169546E-5"/>
    <n v="0"/>
    <n v="0"/>
    <n v="2.1551189166169546E-5"/>
    <n v="1.4611548225952072E-6"/>
    <n v="0"/>
    <n v="2.08976167133631E-5"/>
    <n v="0"/>
    <n v="0"/>
    <n v="2.08976167133631E-5"/>
    <n v="0"/>
  </r>
  <r>
    <x v="19"/>
    <s v="Garfield"/>
    <s v="08"/>
    <x v="1"/>
    <s v="Production Traffic"/>
    <s v="Production"/>
    <s v="traffic"/>
    <n v="2.521272507056326"/>
    <n v="1.9392259938003868"/>
    <n v="0.34338223636837245"/>
    <n v="2.6296254358829756E-2"/>
    <n v="0.36967849072720221"/>
    <n v="0.15031954443403259"/>
    <n v="0"/>
    <n v="0"/>
    <n v="0.15031954443403259"/>
    <n v="1.0191554887601572E-2"/>
    <n v="0"/>
    <n v="0.14576087657570763"/>
    <n v="0"/>
    <n v="0"/>
    <n v="0.14576087657570763"/>
    <n v="0"/>
  </r>
  <r>
    <x v="19"/>
    <s v="Gunnison"/>
    <s v="08"/>
    <x v="2"/>
    <s v="Production Traffic"/>
    <s v="Production"/>
    <s v="traffic"/>
    <n v="3.6147276086829047E-3"/>
    <n v="2.7802523208607698E-3"/>
    <n v="4.9230428153171682E-4"/>
    <n v="3.7700723095096422E-5"/>
    <n v="5.3000500462681321E-4"/>
    <n v="2.1551189166169548E-4"/>
    <n v="0"/>
    <n v="0"/>
    <n v="2.1551189166169548E-4"/>
    <n v="1.4611548225952073E-5"/>
    <n v="0"/>
    <n v="2.08976167133631E-4"/>
    <n v="0"/>
    <n v="0"/>
    <n v="2.08976167133631E-4"/>
    <n v="0"/>
  </r>
  <r>
    <x v="19"/>
    <s v="Mesa"/>
    <s v="08"/>
    <x v="3"/>
    <s v="Production Traffic"/>
    <s v="Production"/>
    <s v="traffic"/>
    <n v="0.26893573408600813"/>
    <n v="0.20685077267204124"/>
    <n v="3.6627438545959727E-2"/>
    <n v="2.8049337982751737E-3"/>
    <n v="3.9432372344234898E-2"/>
    <n v="1.6034084739630142E-2"/>
    <n v="0"/>
    <n v="0"/>
    <n v="1.6034084739630142E-2"/>
    <n v="1.0870991880108341E-3"/>
    <n v="0"/>
    <n v="1.5547826834742146E-2"/>
    <n v="0"/>
    <n v="0"/>
    <n v="1.5547826834742146E-2"/>
    <n v="0"/>
  </r>
  <r>
    <x v="19"/>
    <s v="Moffat"/>
    <s v="08"/>
    <x v="4"/>
    <s v="Production Traffic"/>
    <s v="Production"/>
    <s v="traffic"/>
    <n v="0.15434886889076005"/>
    <n v="0.11871677410075487"/>
    <n v="2.1021392821404309E-2"/>
    <n v="1.6098208761606172E-3"/>
    <n v="2.2631213697564927E-2"/>
    <n v="9.2023577739543966E-3"/>
    <n v="0"/>
    <n v="0"/>
    <n v="9.2023577739543966E-3"/>
    <n v="6.2391310924815352E-4"/>
    <n v="0"/>
    <n v="8.9232823366060445E-3"/>
    <n v="0"/>
    <n v="0"/>
    <n v="8.9232823366060445E-3"/>
    <n v="0"/>
  </r>
  <r>
    <x v="19"/>
    <s v="Rio Blanco"/>
    <s v="08"/>
    <x v="5"/>
    <s v="Production Traffic"/>
    <s v="Production"/>
    <s v="traffic"/>
    <n v="0.6893285549758299"/>
    <n v="0.53019411758814872"/>
    <n v="9.3882426488098386E-2"/>
    <n v="7.1895278942348869E-3"/>
    <n v="0.10107195438233327"/>
    <n v="4.1098117739885323E-2"/>
    <n v="0"/>
    <n v="0"/>
    <n v="4.1098117739885323E-2"/>
    <n v="2.7864222466890604E-3"/>
    <n v="0"/>
    <n v="3.9851755072383435E-2"/>
    <n v="0"/>
    <n v="0"/>
    <n v="3.9851755072383435E-2"/>
    <n v="0"/>
  </r>
  <r>
    <x v="19"/>
    <s v="Routt"/>
    <s v="08"/>
    <x v="6"/>
    <s v="Production Traffic"/>
    <s v="Production"/>
    <s v="traffic"/>
    <n v="9.3982917825755526E-3"/>
    <n v="7.2286560342380013E-3"/>
    <n v="1.2799911319824637E-3"/>
    <n v="9.8021880047250692E-5"/>
    <n v="1.3780130120297144E-3"/>
    <n v="5.6033091832040827E-4"/>
    <n v="0"/>
    <n v="0"/>
    <n v="5.6033091832040827E-4"/>
    <n v="3.7990025387475393E-5"/>
    <n v="0"/>
    <n v="5.4333803454744063E-4"/>
    <n v="0"/>
    <n v="0"/>
    <n v="5.4333803454744063E-4"/>
    <n v="0"/>
  </r>
  <r>
    <x v="20"/>
    <s v="Delta"/>
    <s v="08"/>
    <x v="0"/>
    <s v="Production Traffic"/>
    <s v="Production"/>
    <s v="traffic"/>
    <n v="2.5053973216853178E-4"/>
    <n v="2.5261454758122398E-4"/>
    <n v="2.9008767500066987E-5"/>
    <n v="4.2006375095937435E-6"/>
    <n v="3.320940500966073E-5"/>
    <n v="1.4407467835135155E-5"/>
    <n v="2.6865425085787798E-6"/>
    <n v="3.5365307534528264E-7"/>
    <n v="8.4808344166342547E-4"/>
    <n v="1.0147956374428428E-6"/>
    <n v="8.3063577824436623E-4"/>
    <n v="1.396554099540996E-5"/>
    <n v="7.0328346795263992E-7"/>
    <n v="8.4808901681229901E-8"/>
    <n v="1.1013818586649148E-4"/>
    <n v="9.5384552501447649E-5"/>
  </r>
  <r>
    <x v="20"/>
    <s v="Garfield"/>
    <s v="08"/>
    <x v="1"/>
    <s v="Production Traffic"/>
    <s v="Production"/>
    <s v="traffic"/>
    <n v="1.7475146318755093"/>
    <n v="1.7619864693790372"/>
    <n v="0.20233615331296725"/>
    <n v="2.9299446629416363E-2"/>
    <n v="0.23163559994238361"/>
    <n v="0.10049208815006772"/>
    <n v="1.8738633997336988E-2"/>
    <n v="2.4667302005333468E-3"/>
    <n v="5.9153820056023925"/>
    <n v="7.0781995711638283E-3"/>
    <n v="5.7936845532544545"/>
    <n v="9.7409648442984484E-2"/>
    <n v="4.9054021889696634E-3"/>
    <n v="5.9154208922657862E-4"/>
    <n v="0.7682138464187781"/>
    <n v="0.66530725369759736"/>
  </r>
  <r>
    <x v="20"/>
    <s v="Gunnison"/>
    <s v="08"/>
    <x v="2"/>
    <s v="Production Traffic"/>
    <s v="Production"/>
    <s v="traffic"/>
    <n v="2.5053973216853181E-3"/>
    <n v="2.5261454758122395E-3"/>
    <n v="2.9008767500066985E-4"/>
    <n v="4.2006375095937435E-5"/>
    <n v="3.3209405009660726E-4"/>
    <n v="1.4407467835135155E-4"/>
    <n v="2.6865425085787799E-5"/>
    <n v="3.5365307534528264E-6"/>
    <n v="8.4808344166342545E-3"/>
    <n v="1.0147956374428427E-5"/>
    <n v="8.3063577824436623E-3"/>
    <n v="1.3965540995409962E-4"/>
    <n v="7.0328346795263996E-6"/>
    <n v="8.4808901681229903E-7"/>
    <n v="1.1013818586649148E-3"/>
    <n v="9.5384552501447649E-4"/>
  </r>
  <r>
    <x v="20"/>
    <s v="Mesa"/>
    <s v="08"/>
    <x v="3"/>
    <s v="Production Traffic"/>
    <s v="Production"/>
    <s v="traffic"/>
    <n v="0.18640156073338765"/>
    <n v="0.18794522340043063"/>
    <n v="2.1582523020049836E-2"/>
    <n v="3.1252743071377453E-3"/>
    <n v="2.4707797327187583E-2"/>
    <n v="1.0719156069340556E-2"/>
    <n v="1.9987876263826121E-3"/>
    <n v="2.6311788805689028E-4"/>
    <n v="0.63097408059758853"/>
    <n v="7.5500795425747494E-4"/>
    <n v="0.61799301901380843"/>
    <n v="1.0390362500585011E-2"/>
    <n v="5.2324290015676406E-4"/>
    <n v="6.3097822850835045E-5"/>
    <n v="8.1942810284669654E-2"/>
    <n v="7.0966107061077047E-2"/>
  </r>
  <r>
    <x v="20"/>
    <s v="Moffat"/>
    <s v="08"/>
    <x v="4"/>
    <s v="Production Traffic"/>
    <s v="Production"/>
    <s v="traffic"/>
    <n v="0.10698046563596308"/>
    <n v="0.10786641181718264"/>
    <n v="1.2386743722528603E-2"/>
    <n v="1.7936722165965288E-3"/>
    <n v="1.4180415939125132E-2"/>
    <n v="6.151988765602712E-3"/>
    <n v="1.147153651163139E-3"/>
    <n v="1.510098631724357E-4"/>
    <n v="0.36213162959028267"/>
    <n v="4.3331773718809384E-4"/>
    <n v="0.35468147731034438"/>
    <n v="5.9632860050400534E-3"/>
    <n v="3.0030204081577726E-4"/>
    <n v="3.6213401017885172E-5"/>
    <n v="4.7029005364991869E-2"/>
    <n v="4.0729203918118149E-2"/>
  </r>
  <r>
    <x v="20"/>
    <s v="Rio Blanco"/>
    <s v="08"/>
    <x v="5"/>
    <s v="Production Traffic"/>
    <s v="Production"/>
    <s v="traffic"/>
    <n v="0.4777792692453901"/>
    <n v="0.48173594223739408"/>
    <n v="5.5319719622627744E-2"/>
    <n v="8.0106157307952685E-3"/>
    <n v="6.3330335353423015E-2"/>
    <n v="2.747504116160274E-2"/>
    <n v="5.123236563859733E-3"/>
    <n v="6.7441641468345397E-4"/>
    <n v="1.6172951232521524"/>
    <n v="1.9352152806035011E-3"/>
    <n v="1.5840224291120064"/>
    <n v="2.6632286678246794E-2"/>
    <n v="1.3411615733856842E-3"/>
    <n v="1.6173057550610543E-4"/>
    <n v="0.21003352044739926"/>
    <n v="0.18189834162026067"/>
  </r>
  <r>
    <x v="20"/>
    <s v="Routt"/>
    <s v="08"/>
    <x v="6"/>
    <s v="Production Traffic"/>
    <s v="Production"/>
    <s v="traffic"/>
    <n v="6.514033036381827E-3"/>
    <n v="6.5679782371118236E-3"/>
    <n v="7.5422795500174175E-4"/>
    <n v="1.0921657524943735E-4"/>
    <n v="8.6344453025117911E-4"/>
    <n v="3.7459416371351406E-4"/>
    <n v="6.9850105223048282E-5"/>
    <n v="9.1949799589773502E-6"/>
    <n v="2.2050169483249064E-2"/>
    <n v="2.6384686573513913E-5"/>
    <n v="2.1596530234353525E-2"/>
    <n v="3.63104065880659E-4"/>
    <n v="1.8285370166768638E-5"/>
    <n v="2.2050314437119777E-6"/>
    <n v="2.8635928325287789E-3"/>
    <n v="2.4799983650376392E-3"/>
  </r>
  <r>
    <x v="21"/>
    <s v="Delta"/>
    <s v="08"/>
    <x v="0"/>
    <s v="Production Traffic"/>
    <s v="Production"/>
    <s v="traffic"/>
    <n v="1.0867547765520137E-4"/>
    <n v="4.745424263389925E-5"/>
    <n v="1.0650722326050093E-5"/>
    <n v="2.7709435573055588E-7"/>
    <n v="1.0927816681780649E-5"/>
    <n v="5.8823216175057748E-6"/>
    <n v="0"/>
    <n v="0"/>
    <n v="5.8823216175057748E-6"/>
    <n v="4.1269111054316493E-7"/>
    <n v="0"/>
    <n v="5.7055377693991786E-6"/>
    <n v="0"/>
    <n v="0"/>
    <n v="5.7055377693991786E-6"/>
    <n v="0"/>
  </r>
  <r>
    <x v="21"/>
    <s v="Garfield"/>
    <s v="08"/>
    <x v="1"/>
    <s v="Production Traffic"/>
    <s v="Production"/>
    <s v="traffic"/>
    <n v="0.75801145664502967"/>
    <n v="0.33099334237144729"/>
    <n v="7.4288788224199404E-2"/>
    <n v="1.9327331312206273E-3"/>
    <n v="7.6221521355420027E-2"/>
    <n v="4.1029193282102777E-2"/>
    <n v="0"/>
    <n v="0"/>
    <n v="4.1029193282102777E-2"/>
    <n v="2.8785204960385755E-3"/>
    <n v="0"/>
    <n v="3.979612594155927E-2"/>
    <n v="0"/>
    <n v="0"/>
    <n v="3.979612594155927E-2"/>
    <n v="0"/>
  </r>
  <r>
    <x v="21"/>
    <s v="Gunnison"/>
    <s v="08"/>
    <x v="2"/>
    <s v="Production Traffic"/>
    <s v="Production"/>
    <s v="traffic"/>
    <n v="1.0867547765520138E-3"/>
    <n v="4.7454242633899248E-4"/>
    <n v="1.0650722326050094E-4"/>
    <n v="2.7709435573055586E-6"/>
    <n v="1.092781668178065E-4"/>
    <n v="5.8823216175057743E-5"/>
    <n v="0"/>
    <n v="0"/>
    <n v="5.8823216175057743E-5"/>
    <n v="4.126911105431649E-6"/>
    <n v="0"/>
    <n v="5.7055377693991786E-5"/>
    <n v="0"/>
    <n v="0"/>
    <n v="5.7055377693991786E-5"/>
    <n v="0"/>
  </r>
  <r>
    <x v="21"/>
    <s v="Mesa"/>
    <s v="08"/>
    <x v="3"/>
    <s v="Production Traffic"/>
    <s v="Production"/>
    <s v="traffic"/>
    <n v="8.085455537546983E-2"/>
    <n v="3.530595651962104E-2"/>
    <n v="7.9241374105812699E-3"/>
    <n v="2.0615820066353355E-4"/>
    <n v="8.130295611244804E-3"/>
    <n v="4.3764472834242965E-3"/>
    <n v="0"/>
    <n v="0"/>
    <n v="4.3764472834242965E-3"/>
    <n v="3.0704218624411469E-4"/>
    <n v="0"/>
    <n v="4.2449201004329884E-3"/>
    <n v="0"/>
    <n v="0"/>
    <n v="4.2449201004329884E-3"/>
    <n v="0"/>
  </r>
  <r>
    <x v="21"/>
    <s v="Moffat"/>
    <s v="08"/>
    <x v="4"/>
    <s v="Production Traffic"/>
    <s v="Production"/>
    <s v="traffic"/>
    <n v="4.6404428958770991E-2"/>
    <n v="2.026296160467498E-2"/>
    <n v="4.5478584332233904E-3"/>
    <n v="1.1831928989694737E-4"/>
    <n v="4.6661777231203376E-3"/>
    <n v="2.5117513306749657E-3"/>
    <n v="0"/>
    <n v="0"/>
    <n v="2.5117513306749657E-3"/>
    <n v="1.7621910420193143E-4"/>
    <n v="0"/>
    <n v="2.4362646275334493E-3"/>
    <n v="0"/>
    <n v="0"/>
    <n v="2.4362646275334493E-3"/>
    <n v="0"/>
  </r>
  <r>
    <x v="21"/>
    <s v="Rio Blanco"/>
    <s v="08"/>
    <x v="5"/>
    <s v="Production Traffic"/>
    <s v="Production"/>
    <s v="traffic"/>
    <n v="0.20724413588846904"/>
    <n v="9.0495240702845869E-2"/>
    <n v="2.0310927475777528E-2"/>
    <n v="5.2841893637817E-4"/>
    <n v="2.0839346412155697E-2"/>
    <n v="1.1217587324583512E-2"/>
    <n v="0"/>
    <n v="0"/>
    <n v="1.1217587324583512E-2"/>
    <n v="7.8700194780581556E-4"/>
    <n v="0"/>
    <n v="1.0880460526244234E-2"/>
    <n v="0"/>
    <n v="0"/>
    <n v="1.0880460526244234E-2"/>
    <n v="0"/>
  </r>
  <r>
    <x v="21"/>
    <s v="Routt"/>
    <s v="08"/>
    <x v="6"/>
    <s v="Production Traffic"/>
    <s v="Production"/>
    <s v="traffic"/>
    <n v="2.825562419035236E-3"/>
    <n v="1.2338103084813805E-3"/>
    <n v="2.7691878047730244E-4"/>
    <n v="7.2044532489944531E-6"/>
    <n v="2.8412323372629689E-4"/>
    <n v="1.5294036205515014E-4"/>
    <n v="0"/>
    <n v="0"/>
    <n v="1.5294036205515014E-4"/>
    <n v="1.0729968874122289E-5"/>
    <n v="0"/>
    <n v="1.4834398200437866E-4"/>
    <n v="0"/>
    <n v="0"/>
    <n v="1.4834398200437866E-4"/>
    <n v="0"/>
  </r>
  <r>
    <x v="22"/>
    <s v="Delta"/>
    <s v="08"/>
    <x v="0"/>
    <s v="Production Traffic"/>
    <s v="Production"/>
    <s v="traffic"/>
    <n v="3.3559936943972314E-3"/>
    <n v="8.8174312355423709E-3"/>
    <n v="6.1601908047792487E-4"/>
    <n v="9.1435276406864541E-5"/>
    <n v="7.0745435688478945E-4"/>
    <n v="1.2771611498297694E-4"/>
    <n v="5.5220329649700261E-5"/>
    <n v="1.0059914229481917E-5"/>
    <n v="0.86418765125487207"/>
    <n v="2.1730996858222227E-5"/>
    <n v="0.86399465489600991"/>
    <n v="1.2333915797051905E-4"/>
    <n v="1.4455590791972399E-5"/>
    <n v="2.4124460835354133E-6"/>
    <n v="0.2051839561963778"/>
    <n v="0.20504374900153177"/>
  </r>
  <r>
    <x v="22"/>
    <s v="Gunnison"/>
    <s v="08"/>
    <x v="2"/>
    <s v="Production Traffic"/>
    <s v="Production"/>
    <s v="traffic"/>
    <n v="3.3559936943972316E-2"/>
    <n v="8.8174312355423709E-2"/>
    <n v="6.1601908047792487E-3"/>
    <n v="9.1435276406864538E-4"/>
    <n v="7.0745435688478941E-3"/>
    <n v="1.2771611498297694E-3"/>
    <n v="5.5220329649700265E-4"/>
    <n v="1.0059914229481917E-4"/>
    <n v="8.6418765125487216"/>
    <n v="2.1730996858222227E-4"/>
    <n v="8.6399465489601006"/>
    <n v="1.2333915797051907E-3"/>
    <n v="1.4455590791972401E-4"/>
    <n v="2.4124460835354135E-5"/>
    <n v="2.0518395619637779"/>
    <n v="2.0504374900153177"/>
  </r>
  <r>
    <x v="22"/>
    <s v="Routt"/>
    <s v="08"/>
    <x v="6"/>
    <s v="Production Traffic"/>
    <s v="Production"/>
    <s v="traffic"/>
    <n v="8.7255836054328018E-2"/>
    <n v="0.22925321212410166"/>
    <n v="1.6016496092426048E-2"/>
    <n v="2.3773171865784782E-3"/>
    <n v="1.8393813279004526E-2"/>
    <n v="3.3206189895574009E-3"/>
    <n v="1.4357285708922068E-3"/>
    <n v="2.6155776996652987E-4"/>
    <n v="22.468878932626676"/>
    <n v="5.6500591831377793E-4"/>
    <n v="22.463861027296261"/>
    <n v="3.2068181072334961E-3"/>
    <n v="3.758453605912824E-4"/>
    <n v="6.2723598171920758E-5"/>
    <n v="5.3347828611058237"/>
    <n v="5.331137474039827"/>
  </r>
  <r>
    <x v="22"/>
    <s v="Moffat"/>
    <s v="08"/>
    <x v="4"/>
    <s v="Production Traffic"/>
    <s v="Production"/>
    <s v="traffic"/>
    <n v="1.4330093075076178"/>
    <n v="3.7650431375765923"/>
    <n v="0.26304014736407394"/>
    <n v="3.9042863025731157E-2"/>
    <n v="0.30208301038980512"/>
    <n v="5.4534781097731161E-2"/>
    <n v="2.3579080760422012E-2"/>
    <n v="4.2955833759887787E-3"/>
    <n v="369.00812708583044"/>
    <n v="9.2791356584608908E-3"/>
    <n v="368.9257176405963"/>
    <n v="5.2665820453411644E-2"/>
    <n v="6.172537268172215E-3"/>
    <n v="1.0301144776696217E-3"/>
    <n v="87.613549295853332"/>
    <n v="87.553680823654076"/>
  </r>
  <r>
    <x v="22"/>
    <s v="Mesa"/>
    <s v="08"/>
    <x v="3"/>
    <s v="Production Traffic"/>
    <s v="Production"/>
    <s v="traffic"/>
    <n v="2.49685930863154"/>
    <n v="6.5601688392435236"/>
    <n v="0.4583181958755761"/>
    <n v="6.8027845646707219E-2"/>
    <n v="0.52634604152228337"/>
    <n v="9.5020789547334852E-2"/>
    <n v="4.1083925259376992E-2"/>
    <n v="7.4845761867345468E-3"/>
    <n v="642.95561253362484"/>
    <n v="1.6167861662517335E-2"/>
    <n v="642.81202324263143"/>
    <n v="9.1764333530066175E-2"/>
    <n v="1.0754959549227465E-2"/>
    <n v="1.7948598861503475E-3"/>
    <n v="152.6568634101051"/>
    <n v="152.55254925713965"/>
  </r>
  <r>
    <x v="22"/>
    <s v="Rio Blanco"/>
    <s v="08"/>
    <x v="5"/>
    <s v="Production Traffic"/>
    <s v="Production"/>
    <s v="traffic"/>
    <n v="6.3998799752155202"/>
    <n v="16.814841366179301"/>
    <n v="1.1747483864714028"/>
    <n v="0.17436707210789065"/>
    <n v="1.3491154585792935"/>
    <n v="0.24355463127253704"/>
    <n v="0.10530516864197839"/>
    <n v="1.9184256435622018E-2"/>
    <n v="1648.005850943041"/>
    <n v="4.1441011008629784E-2"/>
    <n v="1647.6378068866909"/>
    <n v="0.23520777424977984"/>
    <n v="2.7566811640291365E-2"/>
    <n v="4.6005346813020338E-3"/>
    <n v="391.28580446649249"/>
    <n v="391.01842934592111"/>
  </r>
  <r>
    <x v="22"/>
    <s v="Garfield"/>
    <s v="08"/>
    <x v="1"/>
    <s v="Production Traffic"/>
    <s v="Production"/>
    <s v="traffic"/>
    <n v="23.408056018420687"/>
    <n v="61.501582867908034"/>
    <n v="4.2967330863335258"/>
    <n v="0.63776105293788021"/>
    <n v="4.9344941392714059"/>
    <n v="0.89081990200626426"/>
    <n v="0.38516179930665934"/>
    <n v="7.0167901750636377E-2"/>
    <n v="6027.7088675027335"/>
    <n v="0.15157370308610002"/>
    <n v="6026.3627178996703"/>
    <n v="0.86029062684437052"/>
    <n v="0.10082774577400749"/>
    <n v="1.6826811432659509E-2"/>
    <n v="1431.1580944697353"/>
    <n v="1430.1801492856841"/>
  </r>
  <r>
    <x v="23"/>
    <s v="Delta"/>
    <s v="08"/>
    <x v="0"/>
    <s v="Production Traffic"/>
    <s v="Production"/>
    <s v="traffic"/>
    <n v="8.2942306418235271E-4"/>
    <n v="8.7405839059240362E-4"/>
    <n v="1.5481225743686357E-4"/>
    <n v="1.0524899267366531E-5"/>
    <n v="1.653371567042301E-4"/>
    <n v="5.7436730008870468E-5"/>
    <n v="0"/>
    <n v="0"/>
    <n v="5.7436730008870468E-5"/>
    <n v="6.2415458104963353E-6"/>
    <n v="0"/>
    <n v="5.5668470999185918E-5"/>
    <n v="0"/>
    <n v="0"/>
    <n v="5.5668470999185918E-5"/>
    <n v="0"/>
  </r>
  <r>
    <x v="23"/>
    <s v="Garfield"/>
    <s v="08"/>
    <x v="1"/>
    <s v="Production Traffic"/>
    <s v="Production"/>
    <s v="traffic"/>
    <n v="5.7852258726719104"/>
    <n v="6.0965572743820156"/>
    <n v="1.0798154956221235"/>
    <n v="7.3411172389881568E-2"/>
    <n v="1.1532266680120051"/>
    <n v="0.40062119181187156"/>
    <n v="0"/>
    <n v="0"/>
    <n v="0.40062119181187156"/>
    <n v="4.3534782028211941E-2"/>
    <n v="0"/>
    <n v="0.38828758521932183"/>
    <n v="0"/>
    <n v="0"/>
    <n v="0.38828758521932183"/>
    <n v="0"/>
  </r>
  <r>
    <x v="23"/>
    <s v="Gunnison"/>
    <s v="08"/>
    <x v="2"/>
    <s v="Production Traffic"/>
    <s v="Production"/>
    <s v="traffic"/>
    <n v="8.294230641823528E-3"/>
    <n v="8.7405839059240369E-3"/>
    <n v="1.5481225743686356E-3"/>
    <n v="1.0524899267366532E-4"/>
    <n v="1.653371567042301E-3"/>
    <n v="5.7436730008870475E-4"/>
    <n v="0"/>
    <n v="0"/>
    <n v="5.7436730008870475E-4"/>
    <n v="6.2415458104963351E-5"/>
    <n v="0"/>
    <n v="5.5668470999185925E-4"/>
    <n v="0"/>
    <n v="0"/>
    <n v="5.5668470999185925E-4"/>
    <n v="0"/>
  </r>
  <r>
    <x v="23"/>
    <s v="Mesa"/>
    <s v="08"/>
    <x v="3"/>
    <s v="Production Traffic"/>
    <s v="Production"/>
    <s v="traffic"/>
    <n v="0.61709075975167038"/>
    <n v="0.65029944260074835"/>
    <n v="0.1151803195330265"/>
    <n v="7.8305250549206996E-3"/>
    <n v="0.1230108445879472"/>
    <n v="4.273292712659963E-2"/>
    <n v="0"/>
    <n v="0"/>
    <n v="4.273292712659963E-2"/>
    <n v="4.6437100830092736E-3"/>
    <n v="0"/>
    <n v="4.1417342423394322E-2"/>
    <n v="0"/>
    <n v="0"/>
    <n v="4.1417342423394322E-2"/>
    <n v="0"/>
  </r>
  <r>
    <x v="23"/>
    <s v="Moffat"/>
    <s v="08"/>
    <x v="4"/>
    <s v="Production Traffic"/>
    <s v="Production"/>
    <s v="traffic"/>
    <n v="0.35416364840586462"/>
    <n v="0.37322293278295637"/>
    <n v="6.6104833925540743E-2"/>
    <n v="4.4941319871655092E-3"/>
    <n v="7.0598965912706257E-2"/>
    <n v="2.4525483713787693E-2"/>
    <n v="0"/>
    <n v="0"/>
    <n v="2.4525483713787693E-2"/>
    <n v="2.6651400610819354E-3"/>
    <n v="0"/>
    <n v="2.3770437116652388E-2"/>
    <n v="0"/>
    <n v="0"/>
    <n v="2.3770437116652388E-2"/>
    <n v="0"/>
  </r>
  <r>
    <x v="23"/>
    <s v="Rio Blanco"/>
    <s v="08"/>
    <x v="5"/>
    <s v="Production Traffic"/>
    <s v="Production"/>
    <s v="traffic"/>
    <n v="1.5817097833957465"/>
    <n v="1.6668293508597138"/>
    <n v="0.29522697493209882"/>
    <n v="2.0070982902867976E-2"/>
    <n v="0.31529795783496678"/>
    <n v="0.10953184412691598"/>
    <n v="0"/>
    <n v="0"/>
    <n v="0.10953184412691598"/>
    <n v="1.1902627860616511E-2"/>
    <n v="0"/>
    <n v="0.10615977419544755"/>
    <n v="0"/>
    <n v="0"/>
    <n v="0.10615977419544755"/>
    <n v="0"/>
  </r>
  <r>
    <x v="23"/>
    <s v="Routt"/>
    <s v="08"/>
    <x v="6"/>
    <s v="Production Traffic"/>
    <s v="Production"/>
    <s v="traffic"/>
    <n v="2.1564999668741171E-2"/>
    <n v="2.2725518155402497E-2"/>
    <n v="4.0251186933584534E-3"/>
    <n v="2.7364738095152983E-4"/>
    <n v="4.2987660743099834E-3"/>
    <n v="1.4933549802306322E-3"/>
    <n v="0"/>
    <n v="0"/>
    <n v="1.4933549802306322E-3"/>
    <n v="1.6228019107290473E-4"/>
    <n v="0"/>
    <n v="1.4473802459788339E-3"/>
    <n v="0"/>
    <n v="0"/>
    <n v="1.4473802459788339E-3"/>
    <n v="0"/>
  </r>
  <r>
    <x v="24"/>
    <s v="Delta"/>
    <s v="08"/>
    <x v="0"/>
    <s v="Production Traffic"/>
    <s v="Production"/>
    <s v="traffic"/>
    <n v="1.9925793769550279E-5"/>
    <n v="3.8824297364421046E-4"/>
    <n v="9.0564098464225176E-6"/>
    <n v="4.6034379019966664E-6"/>
    <n v="1.3659847748419184E-5"/>
    <n v="6.0818916155682773E-7"/>
    <n v="2.1327881713745877E-6"/>
    <n v="3.6310845121515862E-7"/>
    <n v="1.6918316637584815E-3"/>
    <n v="5.6367764966793548E-7"/>
    <n v="1.688727577974335E-3"/>
    <n v="5.6002890496015416E-7"/>
    <n v="5.5832024172684126E-7"/>
    <n v="8.7076443218611975E-8"/>
    <n v="1.6962968946552837E-4"/>
    <n v="1.6842426387562277E-4"/>
  </r>
  <r>
    <x v="24"/>
    <s v="Garfield"/>
    <s v="08"/>
    <x v="1"/>
    <s v="Production Traffic"/>
    <s v="Production"/>
    <s v="traffic"/>
    <n v="0.1389824115426132"/>
    <n v="2.7079947411683682"/>
    <n v="6.3168458678797071E-2"/>
    <n v="3.2108979366426746E-2"/>
    <n v="9.5277438045223817E-2"/>
    <n v="4.2421194018588742E-3"/>
    <n v="1.4876197495337751E-2"/>
    <n v="2.5326814472257319E-3"/>
    <n v="11.80052585471541"/>
    <n v="3.9316516064338506E-3"/>
    <n v="11.778874856370988"/>
    <n v="3.9062016120970759E-3"/>
    <n v="3.8942836860447181E-3"/>
    <n v="6.0735819144981857E-4"/>
    <n v="1.1831670840220605"/>
    <n v="1.1747592405324689"/>
  </r>
  <r>
    <x v="24"/>
    <s v="Gunnison"/>
    <s v="08"/>
    <x v="2"/>
    <s v="Production Traffic"/>
    <s v="Production"/>
    <s v="traffic"/>
    <n v="1.9925793769550278E-4"/>
    <n v="3.882429736442105E-3"/>
    <n v="9.0564098464225186E-5"/>
    <n v="4.6034379019966664E-5"/>
    <n v="1.3659847748419184E-4"/>
    <n v="6.0818916155682777E-6"/>
    <n v="2.132788171374588E-5"/>
    <n v="3.6310845121515867E-6"/>
    <n v="1.6918316637584814E-2"/>
    <n v="5.6367764966793554E-6"/>
    <n v="1.688727577974335E-2"/>
    <n v="5.6002890496015424E-6"/>
    <n v="5.5832024172684128E-6"/>
    <n v="8.7076443218611985E-7"/>
    <n v="1.696296894655284E-3"/>
    <n v="1.6842426387562279E-3"/>
  </r>
  <r>
    <x v="24"/>
    <s v="Mesa"/>
    <s v="08"/>
    <x v="3"/>
    <s v="Production Traffic"/>
    <s v="Production"/>
    <s v="traffic"/>
    <n v="1.4824790564545408E-2"/>
    <n v="0.28885277239129259"/>
    <n v="6.7379689257383536E-3"/>
    <n v="3.4249577990855197E-3"/>
    <n v="1.0162926724823874E-2"/>
    <n v="4.5249273619827983E-4"/>
    <n v="1.5867943995026934E-3"/>
    <n v="2.7015268770407805E-4"/>
    <n v="1.2587227578363103"/>
    <n v="4.1937617135294405E-4"/>
    <n v="1.2564133180129051"/>
    <n v="4.1666150529035472E-4"/>
    <n v="4.1539025984476991E-4"/>
    <n v="6.4784873754647311E-5"/>
    <n v="0.12620448896235309"/>
    <n v="0.12530765232346333"/>
  </r>
  <r>
    <x v="24"/>
    <s v="Moffat"/>
    <s v="08"/>
    <x v="4"/>
    <s v="Production Traffic"/>
    <s v="Production"/>
    <s v="traffic"/>
    <n v="8.5083139395979689E-3"/>
    <n v="0.1657797497460779"/>
    <n v="3.8670870044224155E-3"/>
    <n v="1.9656679841525766E-3"/>
    <n v="5.8327549885749917E-3"/>
    <n v="2.5969677198476546E-4"/>
    <n v="9.1070054917694911E-4"/>
    <n v="1.5504730866887275E-4"/>
    <n v="0.7224121204248718"/>
    <n v="2.4069035640820848E-4"/>
    <n v="0.72108667579504115"/>
    <n v="2.3913234241798587E-4"/>
    <n v="2.3840274321736124E-4"/>
    <n v="3.718164125434732E-5"/>
    <n v="7.2431877401780628E-2"/>
    <n v="7.1917160674890929E-2"/>
  </r>
  <r>
    <x v="24"/>
    <s v="Rio Blanco"/>
    <s v="08"/>
    <x v="5"/>
    <s v="Production Traffic"/>
    <s v="Production"/>
    <s v="traffic"/>
    <n v="3.7998488718532383E-2"/>
    <n v="0.74037935073950933"/>
    <n v="1.7270573577127742E-2"/>
    <n v="8.7787560791076427E-3"/>
    <n v="2.6049329656235385E-2"/>
    <n v="1.1598167310888706E-3"/>
    <n v="4.0672270428113392E-3"/>
    <n v="6.9244781646730751E-4"/>
    <n v="3.2263229827874245"/>
    <n v="1.0749332779167531E-3"/>
    <n v="3.2204034911970569"/>
    <n v="1.067975121759014E-3"/>
    <n v="1.0647167009730863E-3"/>
    <n v="1.6605477721789305E-4"/>
    <n v="0.32348381781076263"/>
    <n v="0.32118507121081263"/>
  </r>
  <r>
    <x v="24"/>
    <s v="Routt"/>
    <s v="08"/>
    <x v="6"/>
    <s v="Production Traffic"/>
    <s v="Production"/>
    <s v="traffic"/>
    <n v="5.1807063800830735E-4"/>
    <n v="1.0094317314749473E-2"/>
    <n v="2.3546665600698551E-4"/>
    <n v="1.1968938545191333E-4"/>
    <n v="3.5515604145889884E-4"/>
    <n v="1.5812918200477525E-5"/>
    <n v="5.545249245573929E-5"/>
    <n v="9.440819731594125E-6"/>
    <n v="4.3987623257720529E-2"/>
    <n v="1.4655618891366325E-5"/>
    <n v="4.3906917027332716E-2"/>
    <n v="1.4560751528964011E-5"/>
    <n v="1.4516326284897875E-5"/>
    <n v="2.2639875236839118E-6"/>
    <n v="4.4103719261037386E-3"/>
    <n v="4.3790308607661926E-3"/>
  </r>
  <r>
    <x v="25"/>
    <s v="Delta"/>
    <s v="08"/>
    <x v="0"/>
    <s v="Production Traffic"/>
    <s v="Production"/>
    <s v="traffic"/>
    <n v="2.2043498648241393E-5"/>
    <n v="1.2854798485821995E-4"/>
    <n v="5.7053602662868758E-6"/>
    <n v="5.7805942431286234E-6"/>
    <n v="1.14859545094155E-5"/>
    <n v="5.3071501375679619E-7"/>
    <n v="0"/>
    <n v="0"/>
    <n v="5.3071501375679619E-7"/>
    <n v="1.5519404842691803E-6"/>
    <n v="0"/>
    <n v="4.8869192296541565E-7"/>
    <n v="0"/>
    <n v="0"/>
    <n v="4.8869192296541565E-7"/>
    <n v="0"/>
  </r>
  <r>
    <x v="25"/>
    <s v="Garfield"/>
    <s v="08"/>
    <x v="1"/>
    <s v="Production Traffic"/>
    <s v="Production"/>
    <s v="traffic"/>
    <n v="0.15375340307148375"/>
    <n v="0.89662219438608415"/>
    <n v="3.9794887857350962E-2"/>
    <n v="4.0319644845822157E-2"/>
    <n v="8.0114532703173119E-2"/>
    <n v="3.7017372209536535E-3"/>
    <n v="0"/>
    <n v="0"/>
    <n v="3.7017372209536535E-3"/>
    <n v="1.0824784877777533E-2"/>
    <n v="0"/>
    <n v="3.4086261626837745E-3"/>
    <n v="0"/>
    <n v="0"/>
    <n v="3.4086261626837745E-3"/>
    <n v="0"/>
  </r>
  <r>
    <x v="25"/>
    <s v="Gunnison"/>
    <s v="08"/>
    <x v="2"/>
    <s v="Production Traffic"/>
    <s v="Production"/>
    <s v="traffic"/>
    <n v="2.2043498648241394E-4"/>
    <n v="1.2854798485821995E-3"/>
    <n v="5.7053602662868758E-5"/>
    <n v="5.7805942431286242E-5"/>
    <n v="1.14859545094155E-4"/>
    <n v="5.3071501375679615E-6"/>
    <n v="0"/>
    <n v="0"/>
    <n v="5.3071501375679615E-6"/>
    <n v="1.5519404842691802E-5"/>
    <n v="0"/>
    <n v="4.8869192296541567E-6"/>
    <n v="0"/>
    <n v="0"/>
    <n v="4.8869192296541567E-6"/>
    <n v="0"/>
  </r>
  <r>
    <x v="25"/>
    <s v="Mesa"/>
    <s v="08"/>
    <x v="3"/>
    <s v="Production Traffic"/>
    <s v="Production"/>
    <s v="traffic"/>
    <n v="1.6400362994291599E-2"/>
    <n v="9.5639700734515637E-2"/>
    <n v="4.2447880381174356E-3"/>
    <n v="4.3007621168876962E-3"/>
    <n v="8.5455501550051327E-3"/>
    <n v="3.9485197023505635E-4"/>
    <n v="0"/>
    <n v="0"/>
    <n v="3.9485197023505635E-4"/>
    <n v="1.15464372029627E-3"/>
    <n v="0"/>
    <n v="3.6358679068626922E-4"/>
    <n v="0"/>
    <n v="0"/>
    <n v="3.6358679068626922E-4"/>
    <n v="0"/>
  </r>
  <r>
    <x v="25"/>
    <s v="Moffat"/>
    <s v="08"/>
    <x v="4"/>
    <s v="Production Traffic"/>
    <s v="Production"/>
    <s v="traffic"/>
    <n v="9.4125739227990755E-3"/>
    <n v="5.4889989534459921E-2"/>
    <n v="2.4361888337044962E-3"/>
    <n v="2.4683137418159227E-3"/>
    <n v="4.9045025755204193E-3"/>
    <n v="2.2661531087415197E-4"/>
    <n v="0"/>
    <n v="0"/>
    <n v="2.2661531087415197E-4"/>
    <n v="6.6267858678294004E-4"/>
    <n v="0"/>
    <n v="2.0867145110623251E-4"/>
    <n v="0"/>
    <n v="0"/>
    <n v="2.0867145110623251E-4"/>
    <n v="0"/>
  </r>
  <r>
    <x v="25"/>
    <s v="Rio Blanco"/>
    <s v="08"/>
    <x v="5"/>
    <s v="Production Traffic"/>
    <s v="Production"/>
    <s v="traffic"/>
    <n v="4.2036951922196336E-2"/>
    <n v="0.24514100712462544"/>
    <n v="1.0880122027809072E-2"/>
    <n v="1.1023593221646286E-2"/>
    <n v="2.1903715249455356E-2"/>
    <n v="1.0120735312342103E-3"/>
    <n v="0"/>
    <n v="0"/>
    <n v="1.0120735312342103E-3"/>
    <n v="2.9595505035013266E-3"/>
    <n v="0"/>
    <n v="9.3193549709504769E-4"/>
    <n v="0"/>
    <n v="0"/>
    <n v="9.3193549709504769E-4"/>
    <n v="0"/>
  </r>
  <r>
    <x v="25"/>
    <s v="Routt"/>
    <s v="08"/>
    <x v="6"/>
    <s v="Production Traffic"/>
    <s v="Production"/>
    <s v="traffic"/>
    <n v="5.7313096485427626E-4"/>
    <n v="3.3422476063137189E-3"/>
    <n v="1.4833936692345878E-4"/>
    <n v="1.5029545032134423E-4"/>
    <n v="2.9863481724480301E-4"/>
    <n v="1.3798590357676701E-5"/>
    <n v="0"/>
    <n v="0"/>
    <n v="1.3798590357676701E-5"/>
    <n v="4.0350452590998687E-5"/>
    <n v="0"/>
    <n v="1.2705989997100809E-5"/>
    <n v="0"/>
    <n v="0"/>
    <n v="1.2705989997100809E-5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3">
  <r>
    <x v="0"/>
    <s v="Delta"/>
    <s v="08"/>
    <x v="0"/>
    <s v="Construction Equipment"/>
    <s v="Construction"/>
    <s v="diesel equipment"/>
    <n v="0"/>
    <n v="0"/>
    <n v="0"/>
    <n v="0"/>
    <n v="0"/>
    <n v="0"/>
    <s v="-"/>
    <s v="-"/>
    <n v="0"/>
    <n v="0"/>
    <s v="-"/>
    <n v="0"/>
    <s v="-"/>
    <s v="-"/>
    <n v="0"/>
    <s v="-"/>
  </r>
  <r>
    <x v="0"/>
    <s v="Garfield"/>
    <s v="08"/>
    <x v="1"/>
    <s v="Construction Equipment"/>
    <s v="Construction"/>
    <s v="diesel equipment"/>
    <n v="4.6463079394730027"/>
    <n v="1.8389337415540612"/>
    <n v="0.30949223858092129"/>
    <n v="0"/>
    <n v="0.30949223858092129"/>
    <n v="0.29338565362814273"/>
    <s v="-"/>
    <s v="-"/>
    <n v="0.29338565362814273"/>
    <n v="9.7893691806781646E-2"/>
    <s v="-"/>
    <n v="0.28458408401929841"/>
    <s v="-"/>
    <s v="-"/>
    <n v="0.28458408401929841"/>
    <s v="-"/>
  </r>
  <r>
    <x v="0"/>
    <s v="Gunnison"/>
    <s v="08"/>
    <x v="2"/>
    <s v="Construction Equipment"/>
    <s v="Construction"/>
    <s v="diesel equipment"/>
    <n v="3.1225187765275553E-2"/>
    <n v="1.2358425682486971E-2"/>
    <n v="2.0799209582051158E-3"/>
    <n v="0"/>
    <n v="2.0799209582051158E-3"/>
    <n v="1.9716777797590236E-3"/>
    <s v="-"/>
    <s v="-"/>
    <n v="1.9716777797590236E-3"/>
    <n v="6.5788771375525294E-4"/>
    <s v="-"/>
    <n v="1.9125274463662526E-3"/>
    <s v="-"/>
    <s v="-"/>
    <n v="1.9125274463662526E-3"/>
    <s v="-"/>
  </r>
  <r>
    <x v="0"/>
    <s v="Mesa"/>
    <s v="08"/>
    <x v="3"/>
    <s v="Construction Equipment"/>
    <s v="Construction"/>
    <s v="diesel equipment"/>
    <n v="9.3675563295826658E-2"/>
    <n v="3.7075277047460914E-2"/>
    <n v="6.2397628746153483E-3"/>
    <n v="0"/>
    <n v="6.2397628746153483E-3"/>
    <n v="5.9150333392770709E-3"/>
    <s v="-"/>
    <s v="-"/>
    <n v="5.9150333392770709E-3"/>
    <n v="1.9736631412657591E-3"/>
    <s v="-"/>
    <n v="5.7375823390987575E-3"/>
    <s v="-"/>
    <s v="-"/>
    <n v="5.7375823390987575E-3"/>
    <s v="-"/>
  </r>
  <r>
    <x v="0"/>
    <s v="Moffat"/>
    <s v="08"/>
    <x v="4"/>
    <s v="Construction Equipment"/>
    <s v="Construction"/>
    <s v="diesel equipment"/>
    <n v="0.14988090127332265"/>
    <n v="5.9320443275937454E-2"/>
    <n v="9.9836205993845562E-3"/>
    <n v="0"/>
    <n v="9.9836205993845562E-3"/>
    <n v="9.4640533428433128E-3"/>
    <s v="-"/>
    <s v="-"/>
    <n v="9.4640533428433128E-3"/>
    <n v="3.1578610260252142E-3"/>
    <s v="-"/>
    <n v="9.1801317425580127E-3"/>
    <s v="-"/>
    <s v="-"/>
    <n v="9.1801317425580127E-3"/>
    <s v="-"/>
  </r>
  <r>
    <x v="0"/>
    <s v="Rio Blanco"/>
    <s v="08"/>
    <x v="5"/>
    <s v="Construction Equipment"/>
    <s v="Construction"/>
    <s v="diesel equipment"/>
    <n v="0.64323886796467644"/>
    <n v="0.25458356905923157"/>
    <n v="4.2846371739025391E-2"/>
    <n v="0"/>
    <n v="4.2846371739025391E-2"/>
    <n v="4.0616562263035887E-2"/>
    <s v="-"/>
    <s v="-"/>
    <n v="4.0616562263035887E-2"/>
    <n v="1.355248690335821E-2"/>
    <s v="-"/>
    <n v="3.9398065395144802E-2"/>
    <s v="-"/>
    <s v="-"/>
    <n v="3.9398065395144802E-2"/>
    <s v="-"/>
  </r>
  <r>
    <x v="0"/>
    <s v="Routt"/>
    <s v="08"/>
    <x v="6"/>
    <s v="Construction Equipment"/>
    <s v="Construction"/>
    <s v="diesel equipment"/>
    <n v="1.2490075106110221E-2"/>
    <n v="4.9433702729947881E-3"/>
    <n v="8.3196838328204639E-4"/>
    <n v="0"/>
    <n v="8.3196838328204639E-4"/>
    <n v="7.8867111190360944E-4"/>
    <s v="-"/>
    <s v="-"/>
    <n v="7.8867111190360944E-4"/>
    <n v="2.6315508550210116E-4"/>
    <s v="-"/>
    <n v="7.6501097854650109E-4"/>
    <s v="-"/>
    <s v="-"/>
    <n v="7.6501097854650109E-4"/>
    <s v="-"/>
  </r>
  <r>
    <x v="1"/>
    <s v="Delta"/>
    <s v="08"/>
    <x v="0"/>
    <s v="Construction Equipment"/>
    <s v="Construction"/>
    <s v="diesel equipment"/>
    <n v="0"/>
    <n v="0"/>
    <n v="0"/>
    <n v="0"/>
    <n v="0"/>
    <n v="0"/>
    <s v="-"/>
    <s v="-"/>
    <n v="0"/>
    <n v="0"/>
    <s v="-"/>
    <n v="0"/>
    <s v="-"/>
    <s v="-"/>
    <n v="0"/>
    <s v="-"/>
  </r>
  <r>
    <x v="1"/>
    <s v="Garfield"/>
    <s v="08"/>
    <x v="1"/>
    <s v="Construction Equipment"/>
    <s v="Construction"/>
    <s v="diesel equipment"/>
    <n v="5.3152488934929245"/>
    <n v="2.0901259063794089"/>
    <n v="0.47298849964877415"/>
    <n v="0"/>
    <n v="0.47298849964877415"/>
    <n v="0.40343543641444418"/>
    <s v="-"/>
    <s v="-"/>
    <n v="0.40343543641444418"/>
    <n v="0.11886098267336634"/>
    <s v="-"/>
    <n v="0.39133237332201082"/>
    <s v="-"/>
    <s v="-"/>
    <n v="0.39133237332201082"/>
    <s v="-"/>
  </r>
  <r>
    <x v="1"/>
    <s v="Gunnison"/>
    <s v="08"/>
    <x v="2"/>
    <s v="Construction Equipment"/>
    <s v="Construction"/>
    <s v="diesel equipment"/>
    <n v="3.5720758692828793E-2"/>
    <n v="1.404654506975409E-2"/>
    <n v="3.1786861535535896E-3"/>
    <n v="0"/>
    <n v="3.1786861535535896E-3"/>
    <n v="2.7112596533228773E-3"/>
    <s v="-"/>
    <s v="-"/>
    <n v="2.7112596533228773E-3"/>
    <n v="7.9879692656832212E-4"/>
    <s v="-"/>
    <n v="2.629921863723191E-3"/>
    <s v="-"/>
    <s v="-"/>
    <n v="2.629921863723191E-3"/>
    <s v="-"/>
  </r>
  <r>
    <x v="1"/>
    <s v="Mesa"/>
    <s v="08"/>
    <x v="3"/>
    <s v="Construction Equipment"/>
    <s v="Construction"/>
    <s v="diesel equipment"/>
    <n v="0.10716227607848638"/>
    <n v="4.2139635209262276E-2"/>
    <n v="9.53605846066077E-3"/>
    <n v="0"/>
    <n v="9.53605846066077E-3"/>
    <n v="8.1337789599686336E-3"/>
    <s v="-"/>
    <s v="-"/>
    <n v="8.1337789599686336E-3"/>
    <n v="2.3963907797049668E-3"/>
    <s v="-"/>
    <n v="7.8897655911695733E-3"/>
    <s v="-"/>
    <s v="-"/>
    <n v="7.8897655911695733E-3"/>
    <s v="-"/>
  </r>
  <r>
    <x v="1"/>
    <s v="Moffat"/>
    <s v="08"/>
    <x v="4"/>
    <s v="Construction Equipment"/>
    <s v="Construction"/>
    <s v="diesel equipment"/>
    <n v="0.1714596417255782"/>
    <n v="6.742341633481963E-2"/>
    <n v="1.525769353705723E-2"/>
    <n v="0"/>
    <n v="1.525769353705723E-2"/>
    <n v="1.3014046335949811E-2"/>
    <s v="-"/>
    <s v="-"/>
    <n v="1.3014046335949811E-2"/>
    <n v="3.8342252475279462E-3"/>
    <s v="-"/>
    <n v="1.2623624945871315E-2"/>
    <s v="-"/>
    <s v="-"/>
    <n v="1.2623624945871315E-2"/>
    <s v="-"/>
  </r>
  <r>
    <x v="1"/>
    <s v="Rio Blanco"/>
    <s v="08"/>
    <x v="5"/>
    <s v="Construction Equipment"/>
    <s v="Construction"/>
    <s v="diesel equipment"/>
    <n v="0.73584762907227319"/>
    <n v="0.28935882843693428"/>
    <n v="6.5480934763203949E-2"/>
    <n v="0"/>
    <n v="6.5480934763203949E-2"/>
    <n v="5.5851948858451281E-2"/>
    <s v="-"/>
    <s v="-"/>
    <n v="5.5851948858451281E-2"/>
    <n v="1.6455216687307438E-2"/>
    <s v="-"/>
    <n v="5.4176390392697733E-2"/>
    <s v="-"/>
    <s v="-"/>
    <n v="5.4176390392697733E-2"/>
    <s v="-"/>
  </r>
  <r>
    <x v="1"/>
    <s v="Routt"/>
    <s v="08"/>
    <x v="6"/>
    <s v="Construction Equipment"/>
    <s v="Construction"/>
    <s v="diesel equipment"/>
    <n v="1.4288303477131517E-2"/>
    <n v="5.6186180279016364E-3"/>
    <n v="1.2714744614214359E-3"/>
    <n v="0"/>
    <n v="1.2714744614214359E-3"/>
    <n v="1.0845038613291511E-3"/>
    <s v="-"/>
    <s v="-"/>
    <n v="1.0845038613291511E-3"/>
    <n v="3.195187706273289E-4"/>
    <s v="-"/>
    <n v="1.0519687454892763E-3"/>
    <s v="-"/>
    <s v="-"/>
    <n v="1.0519687454892763E-3"/>
    <s v="-"/>
  </r>
  <r>
    <x v="2"/>
    <s v="Delta"/>
    <s v="08"/>
    <x v="0"/>
    <s v="Completion Equipment"/>
    <s v="Completion/Recompletion"/>
    <s v="diesel equipment"/>
    <n v="0"/>
    <n v="0"/>
    <n v="0"/>
    <n v="0"/>
    <n v="0"/>
    <n v="0"/>
    <s v="-"/>
    <s v="-"/>
    <n v="0"/>
    <n v="0"/>
    <s v="-"/>
    <n v="0"/>
    <s v="-"/>
    <s v="-"/>
    <n v="0"/>
    <s v="-"/>
  </r>
  <r>
    <x v="2"/>
    <s v="Garfield"/>
    <s v="08"/>
    <x v="1"/>
    <s v="Completion Equipment"/>
    <s v="Completion/Recompletion"/>
    <s v="diesel equipment"/>
    <n v="89.903448965361576"/>
    <n v="18.28014719676829"/>
    <n v="4.409860443138367"/>
    <n v="0"/>
    <n v="4.409860443138367"/>
    <n v="3.3884589524609243"/>
    <s v="-"/>
    <s v="-"/>
    <n v="3.3884589524609243"/>
    <n v="2.2876097718191448"/>
    <s v="-"/>
    <n v="3.286805183887096"/>
    <s v="-"/>
    <s v="-"/>
    <n v="3.286805183887096"/>
    <s v="-"/>
  </r>
  <r>
    <x v="2"/>
    <s v="Gunnison"/>
    <s v="08"/>
    <x v="2"/>
    <s v="Completion Equipment"/>
    <s v="Completion/Recompletion"/>
    <s v="diesel equipment"/>
    <n v="0.60418984519732233"/>
    <n v="0.12285045159118473"/>
    <n v="2.9636158892058919E-2"/>
    <n v="0"/>
    <n v="2.9636158892058919E-2"/>
    <n v="2.2771901562237393E-2"/>
    <s v="-"/>
    <s v="-"/>
    <n v="2.2771901562237393E-2"/>
    <n v="1.537372158480608E-2"/>
    <s v="-"/>
    <n v="2.2088744515370268E-2"/>
    <s v="-"/>
    <s v="-"/>
    <n v="2.2088744515370268E-2"/>
    <s v="-"/>
  </r>
  <r>
    <x v="2"/>
    <s v="Mesa"/>
    <s v="08"/>
    <x v="3"/>
    <s v="Completion Equipment"/>
    <s v="Completion/Recompletion"/>
    <s v="diesel equipment"/>
    <n v="1.8125695355919673"/>
    <n v="0.36855135477355422"/>
    <n v="8.8908476676176754E-2"/>
    <n v="0"/>
    <n v="8.8908476676176754E-2"/>
    <n v="6.8315704686712178E-2"/>
    <s v="-"/>
    <s v="-"/>
    <n v="6.8315704686712178E-2"/>
    <n v="4.6121164754418242E-2"/>
    <s v="-"/>
    <n v="6.6266233546110803E-2"/>
    <s v="-"/>
    <s v="-"/>
    <n v="6.6266233546110803E-2"/>
    <s v="-"/>
  </r>
  <r>
    <x v="2"/>
    <s v="Moffat"/>
    <s v="08"/>
    <x v="4"/>
    <s v="Completion Equipment"/>
    <s v="Completion/Recompletion"/>
    <s v="diesel equipment"/>
    <n v="2.9001112569471474"/>
    <n v="0.58968216763768666"/>
    <n v="0.1422535626818828"/>
    <n v="0"/>
    <n v="0.1422535626818828"/>
    <n v="0.10930512749873948"/>
    <s v="-"/>
    <s v="-"/>
    <n v="0.10930512749873948"/>
    <n v="7.3793863607069188E-2"/>
    <s v="-"/>
    <n v="0.10602597367377728"/>
    <s v="-"/>
    <s v="-"/>
    <n v="0.10602597367377728"/>
    <s v="-"/>
  </r>
  <r>
    <x v="2"/>
    <s v="Rio Blanco"/>
    <s v="08"/>
    <x v="5"/>
    <s v="Completion Equipment"/>
    <s v="Completion/Recompletion"/>
    <s v="diesel equipment"/>
    <n v="12.446310811064841"/>
    <n v="2.5307193027784054"/>
    <n v="0.61050487317641378"/>
    <n v="0"/>
    <n v="0.61050487317641378"/>
    <n v="0.4691011721820903"/>
    <s v="-"/>
    <s v="-"/>
    <n v="0.4691011721820903"/>
    <n v="0.31669866464700525"/>
    <s v="-"/>
    <n v="0.45502813701662753"/>
    <s v="-"/>
    <s v="-"/>
    <n v="0.45502813701662753"/>
    <s v="-"/>
  </r>
  <r>
    <x v="2"/>
    <s v="Routt"/>
    <s v="08"/>
    <x v="6"/>
    <s v="Completion Equipment"/>
    <s v="Completion/Recompletion"/>
    <s v="diesel equipment"/>
    <n v="0.24167593807892895"/>
    <n v="4.9140180636473893E-2"/>
    <n v="1.1854463556823567E-2"/>
    <n v="0"/>
    <n v="1.1854463556823567E-2"/>
    <n v="9.1087606248949574E-3"/>
    <s v="-"/>
    <s v="-"/>
    <n v="9.1087606248949574E-3"/>
    <n v="6.1494886339224317E-3"/>
    <s v="-"/>
    <n v="8.8354978061481078E-3"/>
    <s v="-"/>
    <s v="-"/>
    <n v="8.8354978061481078E-3"/>
    <s v="-"/>
  </r>
  <r>
    <x v="3"/>
    <s v="Delta"/>
    <s v="08"/>
    <x v="0"/>
    <s v="Recompletion Equipment"/>
    <s v="Completion/Recompletion"/>
    <s v="diesel equipment"/>
    <n v="6.661044065679269E-3"/>
    <n v="1.6981090492424547E-3"/>
    <n v="4.2263063721660946E-4"/>
    <n v="0"/>
    <n v="4.2263063721660946E-4"/>
    <n v="2.8912054061081861E-4"/>
    <s v="-"/>
    <s v="-"/>
    <n v="2.8912054061081861E-4"/>
    <n v="1.2703176119416583E-4"/>
    <s v="-"/>
    <n v="2.8044692439249403E-4"/>
    <s v="-"/>
    <s v="-"/>
    <n v="2.8044692439249403E-4"/>
    <s v="-"/>
  </r>
  <r>
    <x v="3"/>
    <s v="Garfield"/>
    <s v="08"/>
    <x v="1"/>
    <s v="Recompletion Equipment"/>
    <s v="Completion/Recompletion"/>
    <s v="diesel equipment"/>
    <n v="46.460782358112901"/>
    <n v="11.844310618466121"/>
    <n v="2.9478486945858511"/>
    <n v="0"/>
    <n v="2.9478486945858511"/>
    <n v="2.0166157707604597"/>
    <s v="-"/>
    <s v="-"/>
    <n v="2.0166157707604597"/>
    <n v="0.88604653432930669"/>
    <s v="-"/>
    <n v="1.956117297637646"/>
    <s v="-"/>
    <s v="-"/>
    <n v="1.956117297637646"/>
    <s v="-"/>
  </r>
  <r>
    <x v="3"/>
    <s v="Gunnison"/>
    <s v="08"/>
    <x v="2"/>
    <s v="Recompletion Equipment"/>
    <s v="Completion/Recompletion"/>
    <s v="diesel equipment"/>
    <n v="6.6610440656792697E-2"/>
    <n v="1.6981090492424546E-2"/>
    <n v="4.2263063721660948E-3"/>
    <n v="0"/>
    <n v="4.2263063721660948E-3"/>
    <n v="2.8912054061081861E-3"/>
    <s v="-"/>
    <s v="-"/>
    <n v="2.8912054061081861E-3"/>
    <n v="1.2703176119416581E-3"/>
    <s v="-"/>
    <n v="2.8044692439249405E-3"/>
    <s v="-"/>
    <s v="-"/>
    <n v="2.8044692439249405E-3"/>
    <s v="-"/>
  </r>
  <r>
    <x v="3"/>
    <s v="Mesa"/>
    <s v="08"/>
    <x v="3"/>
    <s v="Recompletion Equipment"/>
    <s v="Completion/Recompletion"/>
    <s v="diesel equipment"/>
    <n v="4.9558167848653758"/>
    <n v="1.2633931326363863"/>
    <n v="0.31443719408915743"/>
    <n v="0"/>
    <n v="0.31443719408915743"/>
    <n v="0.21510568221444903"/>
    <s v="-"/>
    <s v="-"/>
    <n v="0.21510568221444903"/>
    <n v="9.451163032845937E-2"/>
    <s v="-"/>
    <n v="0.20865251174801555"/>
    <s v="-"/>
    <s v="-"/>
    <n v="0.20865251174801555"/>
    <s v="-"/>
  </r>
  <r>
    <x v="3"/>
    <s v="Moffat"/>
    <s v="08"/>
    <x v="4"/>
    <s v="Recompletion Equipment"/>
    <s v="Completion/Recompletion"/>
    <s v="diesel equipment"/>
    <n v="2.844265816045048"/>
    <n v="0.72509256402652822"/>
    <n v="0.18046328209149226"/>
    <n v="0"/>
    <n v="0.18046328209149226"/>
    <n v="0.12345447084081955"/>
    <s v="-"/>
    <s v="-"/>
    <n v="0.12345447084081955"/>
    <n v="5.4242562029908806E-2"/>
    <s v="-"/>
    <n v="0.11975083671559496"/>
    <s v="-"/>
    <s v="-"/>
    <n v="0.11975083671559496"/>
    <s v="-"/>
  </r>
  <r>
    <x v="3"/>
    <s v="Rio Blanco"/>
    <s v="08"/>
    <x v="5"/>
    <s v="Recompletion Equipment"/>
    <s v="Completion/Recompletion"/>
    <s v="diesel equipment"/>
    <n v="12.702611033250365"/>
    <n v="3.2382939569053608"/>
    <n v="0.80595662517207423"/>
    <n v="0"/>
    <n v="0.80595662517207423"/>
    <n v="0.5513528709448311"/>
    <s v="-"/>
    <s v="-"/>
    <n v="0.5513528709448311"/>
    <n v="0.2422495685972742"/>
    <s v="-"/>
    <n v="0.53481228481648613"/>
    <s v="-"/>
    <s v="-"/>
    <n v="0.53481228481648613"/>
    <s v="-"/>
  </r>
  <r>
    <x v="3"/>
    <s v="Routt"/>
    <s v="08"/>
    <x v="6"/>
    <s v="Recompletion Equipment"/>
    <s v="Completion/Recompletion"/>
    <s v="diesel equipment"/>
    <n v="0.173187145707661"/>
    <n v="4.4150835280303821E-2"/>
    <n v="1.0988396567631847E-2"/>
    <n v="0"/>
    <n v="1.0988396567631847E-2"/>
    <n v="7.5171340558812839E-3"/>
    <s v="-"/>
    <s v="-"/>
    <n v="7.5171340558812839E-3"/>
    <n v="3.3028257910483116E-3"/>
    <s v="-"/>
    <n v="7.2916200342048459E-3"/>
    <s v="-"/>
    <s v="-"/>
    <n v="7.2916200342048459E-3"/>
    <s v="-"/>
  </r>
  <r>
    <x v="4"/>
    <s v="Delta"/>
    <s v="08"/>
    <x v="0"/>
    <s v="Miscellaneous Equip"/>
    <s v="Production"/>
    <s v="diesel equipment"/>
    <n v="5.6655666004735011E-2"/>
    <n v="1.9193911628735315E-2"/>
    <n v="4.3654998275193301E-3"/>
    <n v="0"/>
    <n v="4.3654998275193301E-3"/>
    <n v="3.1626249716063854E-3"/>
    <s v="-"/>
    <s v="-"/>
    <n v="3.1626249716063854E-3"/>
    <n v="1.1914138445318283E-3"/>
    <s v="-"/>
    <n v="3.0677462224581935E-3"/>
    <s v="-"/>
    <s v="-"/>
    <n v="3.0677462224581935E-3"/>
    <s v="-"/>
  </r>
  <r>
    <x v="4"/>
    <s v="Garfield"/>
    <s v="08"/>
    <x v="1"/>
    <s v="Miscellaneous Equip"/>
    <s v="Production"/>
    <s v="diesel equipment"/>
    <n v="395.1732703830267"/>
    <n v="133.87753361042883"/>
    <n v="30.449361296947327"/>
    <n v="0"/>
    <n v="30.449361296947327"/>
    <n v="22.059309176954539"/>
    <s v="-"/>
    <s v="-"/>
    <n v="22.059309176954539"/>
    <n v="8.3101115656095033"/>
    <s v="-"/>
    <n v="21.397529901645903"/>
    <s v="-"/>
    <s v="-"/>
    <n v="21.397529901645903"/>
    <s v="-"/>
  </r>
  <r>
    <x v="4"/>
    <s v="Gunnison"/>
    <s v="08"/>
    <x v="2"/>
    <s v="Miscellaneous Equip"/>
    <s v="Production"/>
    <s v="diesel equipment"/>
    <n v="0.56655666004735006"/>
    <n v="0.19193911628735313"/>
    <n v="4.3654998275193299E-2"/>
    <n v="0"/>
    <n v="4.3654998275193299E-2"/>
    <n v="3.1626249716063856E-2"/>
    <s v="-"/>
    <s v="-"/>
    <n v="3.1626249716063856E-2"/>
    <n v="1.1914138445318283E-2"/>
    <s v="-"/>
    <n v="3.0677462224581935E-2"/>
    <s v="-"/>
    <s v="-"/>
    <n v="3.0677462224581935E-2"/>
    <s v="-"/>
  </r>
  <r>
    <x v="4"/>
    <s v="Mesa"/>
    <s v="08"/>
    <x v="3"/>
    <s v="Miscellaneous Equip"/>
    <s v="Production"/>
    <s v="diesel equipment"/>
    <n v="42.151815507522848"/>
    <n v="14.280270251779074"/>
    <n v="3.2479318716743815"/>
    <n v="0"/>
    <n v="3.2479318716743815"/>
    <n v="2.3529929788751507"/>
    <s v="-"/>
    <s v="-"/>
    <n v="2.3529929788751507"/>
    <n v="0.88641190033168027"/>
    <s v="-"/>
    <n v="2.2824031895088961"/>
    <s v="-"/>
    <s v="-"/>
    <n v="2.2824031895088961"/>
    <s v="-"/>
  </r>
  <r>
    <x v="4"/>
    <s v="Moffat"/>
    <s v="08"/>
    <x v="4"/>
    <s v="Miscellaneous Equip"/>
    <s v="Production"/>
    <s v="diesel equipment"/>
    <n v="24.191969384021849"/>
    <n v="8.1958002654699804"/>
    <n v="1.8640684263507541"/>
    <n v="0"/>
    <n v="1.8640684263507541"/>
    <n v="1.3504408628759268"/>
    <s v="-"/>
    <s v="-"/>
    <n v="1.3504408628759268"/>
    <n v="0.50873371161509073"/>
    <s v="-"/>
    <n v="1.3099276369896486"/>
    <s v="-"/>
    <s v="-"/>
    <n v="1.3099276369896486"/>
    <s v="-"/>
  </r>
  <r>
    <x v="4"/>
    <s v="Rio Blanco"/>
    <s v="08"/>
    <x v="5"/>
    <s v="Miscellaneous Equip"/>
    <s v="Production"/>
    <s v="diesel equipment"/>
    <n v="108.04235507102966"/>
    <n v="36.602789475998243"/>
    <n v="8.3250081710793626"/>
    <n v="0"/>
    <n v="8.3250081710793626"/>
    <n v="6.0311258208533767"/>
    <s v="-"/>
    <s v="-"/>
    <n v="6.0311258208533767"/>
    <n v="2.2720262015221966"/>
    <s v="-"/>
    <n v="5.8501920462277752"/>
    <s v="-"/>
    <s v="-"/>
    <n v="5.8501920462277752"/>
    <s v="-"/>
  </r>
  <r>
    <x v="4"/>
    <s v="Routt"/>
    <s v="08"/>
    <x v="6"/>
    <s v="Miscellaneous Equip"/>
    <s v="Production"/>
    <s v="diesel equipment"/>
    <n v="1.4730473161231104"/>
    <n v="0.4990417023471182"/>
    <n v="0.11350299551550258"/>
    <n v="0"/>
    <n v="0.11350299551550258"/>
    <n v="8.2228249261766029E-2"/>
    <s v="-"/>
    <s v="-"/>
    <n v="8.2228249261766029E-2"/>
    <n v="3.0976759957827539E-2"/>
    <s v="-"/>
    <n v="7.9761401783913041E-2"/>
    <s v="-"/>
    <s v="-"/>
    <n v="7.9761401783913041E-2"/>
    <s v="-"/>
  </r>
  <r>
    <x v="5"/>
    <s v="Delta"/>
    <s v="08"/>
    <x v="0"/>
    <s v="Miscellaneous Equip"/>
    <s v="Production"/>
    <s v="diesel equipment"/>
    <n v="1.5799434967464082E-2"/>
    <n v="5.1888224759097865E-3"/>
    <n v="1.1648376986736256E-3"/>
    <n v="0"/>
    <n v="1.1648376986736256E-3"/>
    <n v="1.671012625915437E-3"/>
    <s v="-"/>
    <s v="-"/>
    <n v="1.671012625915437E-3"/>
    <n v="2.439171427409021E-4"/>
    <s v="-"/>
    <n v="1.6208822471379741E-3"/>
    <s v="-"/>
    <s v="-"/>
    <n v="1.6208822471379741E-3"/>
    <s v="-"/>
  </r>
  <r>
    <x v="5"/>
    <s v="Garfield"/>
    <s v="08"/>
    <x v="1"/>
    <s v="Miscellaneous Equip"/>
    <s v="Production"/>
    <s v="diesel equipment"/>
    <n v="110.20105889806197"/>
    <n v="36.192036769470768"/>
    <n v="8.1247429482485387"/>
    <n v="0"/>
    <n v="8.1247429482485387"/>
    <n v="11.655313065760174"/>
    <s v="-"/>
    <s v="-"/>
    <n v="11.655313065760174"/>
    <n v="1.7013220706177923"/>
    <s v="-"/>
    <n v="11.305653673787369"/>
    <s v="-"/>
    <s v="-"/>
    <n v="11.305653673787369"/>
    <s v="-"/>
  </r>
  <r>
    <x v="5"/>
    <s v="Gunnison"/>
    <s v="08"/>
    <x v="2"/>
    <s v="Miscellaneous Equip"/>
    <s v="Production"/>
    <s v="diesel equipment"/>
    <n v="0.15799434967464082"/>
    <n v="5.1888224759097872E-2"/>
    <n v="1.1648376986736257E-2"/>
    <n v="0"/>
    <n v="1.1648376986736257E-2"/>
    <n v="1.671012625915437E-2"/>
    <s v="-"/>
    <s v="-"/>
    <n v="1.671012625915437E-2"/>
    <n v="2.4391714274090209E-3"/>
    <s v="-"/>
    <n v="1.6208822471379739E-2"/>
    <s v="-"/>
    <s v="-"/>
    <n v="1.6208822471379739E-2"/>
    <s v="-"/>
  </r>
  <r>
    <x v="5"/>
    <s v="Mesa"/>
    <s v="08"/>
    <x v="3"/>
    <s v="Miscellaneous Equip"/>
    <s v="Production"/>
    <s v="diesel equipment"/>
    <n v="11.754779615793277"/>
    <n v="3.8604839220768814"/>
    <n v="0.86663924781317747"/>
    <n v="0"/>
    <n v="0.86663924781317747"/>
    <n v="1.2432333936810851"/>
    <s v="-"/>
    <s v="-"/>
    <n v="1.2432333936810851"/>
    <n v="0.18147435419923116"/>
    <s v="-"/>
    <n v="1.2059363918706527"/>
    <s v="-"/>
    <s v="-"/>
    <n v="1.2059363918706527"/>
    <s v="-"/>
  </r>
  <r>
    <x v="5"/>
    <s v="Moffat"/>
    <s v="08"/>
    <x v="4"/>
    <s v="Miscellaneous Equip"/>
    <s v="Production"/>
    <s v="diesel equipment"/>
    <n v="6.7463587311071631"/>
    <n v="2.2156271972134789"/>
    <n v="0.49738569733363819"/>
    <n v="0"/>
    <n v="0.49738569733363819"/>
    <n v="0.71352239126589168"/>
    <s v="-"/>
    <s v="-"/>
    <n v="0.71352239126589168"/>
    <n v="0.10415261995036521"/>
    <s v="-"/>
    <n v="0.69211671952791498"/>
    <s v="-"/>
    <s v="-"/>
    <n v="0.69211671952791498"/>
    <s v="-"/>
  </r>
  <r>
    <x v="5"/>
    <s v="Rio Blanco"/>
    <s v="08"/>
    <x v="5"/>
    <s v="Miscellaneous Equip"/>
    <s v="Production"/>
    <s v="diesel equipment"/>
    <n v="30.129522482954002"/>
    <n v="9.8950844615599625"/>
    <n v="2.2213454913706041"/>
    <n v="0"/>
    <n v="2.2213454913706041"/>
    <n v="3.1866210776207384"/>
    <s v="-"/>
    <s v="-"/>
    <n v="3.1866210776207384"/>
    <n v="0.46514999120690026"/>
    <s v="-"/>
    <n v="3.0910224452921162"/>
    <s v="-"/>
    <s v="-"/>
    <n v="3.0910224452921162"/>
    <s v="-"/>
  </r>
  <r>
    <x v="5"/>
    <s v="Routt"/>
    <s v="08"/>
    <x v="6"/>
    <s v="Miscellaneous Equip"/>
    <s v="Production"/>
    <s v="diesel equipment"/>
    <n v="0.41078530915406614"/>
    <n v="0.13490938437365446"/>
    <n v="3.0285780165514271E-2"/>
    <n v="0"/>
    <n v="3.0285780165514271E-2"/>
    <n v="4.3446328273801363E-2"/>
    <s v="-"/>
    <s v="-"/>
    <n v="4.3446328273801363E-2"/>
    <n v="6.3418457112634549E-3"/>
    <s v="-"/>
    <n v="4.2142938425587327E-2"/>
    <s v="-"/>
    <s v="-"/>
    <n v="4.2142938425587327E-2"/>
    <s v="-"/>
  </r>
  <r>
    <x v="6"/>
    <s v="Delta"/>
    <s v="08"/>
    <x v="0"/>
    <s v="Construction Dust"/>
    <s v="Construction"/>
    <s v="dust"/>
    <n v="0"/>
    <n v="0"/>
    <n v="0"/>
    <s v="-"/>
    <n v="0"/>
    <n v="0"/>
    <s v="-"/>
    <s v="-"/>
    <n v="0"/>
    <n v="0"/>
    <n v="0"/>
    <s v="-"/>
    <s v="-"/>
    <s v="-"/>
    <n v="0"/>
    <n v="0"/>
  </r>
  <r>
    <x v="6"/>
    <s v="Garfield"/>
    <s v="08"/>
    <x v="1"/>
    <s v="Construction Dust"/>
    <s v="Construction"/>
    <s v="dust"/>
    <n v="0"/>
    <n v="0"/>
    <n v="0"/>
    <s v="-"/>
    <n v="0"/>
    <n v="0"/>
    <s v="-"/>
    <s v="-"/>
    <n v="3.4644610556809701"/>
    <n v="0"/>
    <n v="3.4644610556809701"/>
    <s v="-"/>
    <s v="-"/>
    <s v="-"/>
    <n v="1.9043490649400603"/>
    <n v="1.9043490649400603"/>
  </r>
  <r>
    <x v="6"/>
    <s v="Gunnison"/>
    <s v="08"/>
    <x v="2"/>
    <s v="Construction Dust"/>
    <s v="Construction"/>
    <s v="dust"/>
    <n v="0"/>
    <n v="0"/>
    <n v="0"/>
    <s v="-"/>
    <n v="0"/>
    <n v="0"/>
    <s v="-"/>
    <s v="-"/>
    <n v="2.3282668384952753E-2"/>
    <n v="0"/>
    <n v="2.3282668384952753E-2"/>
    <s v="-"/>
    <s v="-"/>
    <s v="-"/>
    <n v="1.2798044791263846E-2"/>
    <n v="1.2798044791263846E-2"/>
  </r>
  <r>
    <x v="6"/>
    <s v="Mesa"/>
    <s v="08"/>
    <x v="3"/>
    <s v="Construction Dust"/>
    <s v="Construction"/>
    <s v="dust"/>
    <n v="0"/>
    <n v="0"/>
    <n v="0"/>
    <s v="-"/>
    <n v="0"/>
    <n v="0"/>
    <s v="-"/>
    <s v="-"/>
    <n v="6.984800515485827E-2"/>
    <n v="0"/>
    <n v="6.984800515485827E-2"/>
    <s v="-"/>
    <s v="-"/>
    <s v="-"/>
    <n v="3.8394134373791536E-2"/>
    <n v="3.8394134373791536E-2"/>
  </r>
  <r>
    <x v="6"/>
    <s v="Moffat"/>
    <s v="08"/>
    <x v="4"/>
    <s v="Construction Dust"/>
    <s v="Construction"/>
    <s v="dust"/>
    <n v="0"/>
    <n v="0"/>
    <n v="0"/>
    <s v="-"/>
    <n v="0"/>
    <n v="0"/>
    <s v="-"/>
    <s v="-"/>
    <n v="0.11175680824777322"/>
    <n v="0"/>
    <n v="0.11175680824777322"/>
    <s v="-"/>
    <s v="-"/>
    <s v="-"/>
    <n v="6.1430614998066457E-2"/>
    <n v="6.1430614998066457E-2"/>
  </r>
  <r>
    <x v="6"/>
    <s v="Rio Blanco"/>
    <s v="08"/>
    <x v="5"/>
    <s v="Construction Dust"/>
    <s v="Construction"/>
    <s v="dust"/>
    <n v="0"/>
    <n v="0"/>
    <n v="0"/>
    <s v="-"/>
    <n v="0"/>
    <n v="0"/>
    <s v="-"/>
    <s v="-"/>
    <n v="0.47962296873002674"/>
    <n v="0"/>
    <n v="0.47962296873002674"/>
    <s v="-"/>
    <s v="-"/>
    <s v="-"/>
    <n v="0.26363972270003522"/>
    <n v="0.26363972270003522"/>
  </r>
  <r>
    <x v="6"/>
    <s v="Routt"/>
    <s v="08"/>
    <x v="6"/>
    <s v="Construction Dust"/>
    <s v="Construction"/>
    <s v="dust"/>
    <n v="0"/>
    <n v="0"/>
    <n v="0"/>
    <s v="-"/>
    <n v="0"/>
    <n v="0"/>
    <s v="-"/>
    <s v="-"/>
    <n v="9.3130673539811026E-3"/>
    <n v="0"/>
    <n v="9.3130673539811026E-3"/>
    <s v="-"/>
    <s v="-"/>
    <s v="-"/>
    <n v="5.1192179165055387E-3"/>
    <n v="5.1192179165055387E-3"/>
  </r>
  <r>
    <x v="7"/>
    <s v="Delta"/>
    <s v="08"/>
    <x v="0"/>
    <s v="Construction Dust"/>
    <s v="Construction"/>
    <s v="dust"/>
    <n v="0"/>
    <n v="0"/>
    <n v="0"/>
    <s v="-"/>
    <n v="0"/>
    <n v="0"/>
    <s v="-"/>
    <s v="-"/>
    <n v="0"/>
    <n v="0"/>
    <n v="0"/>
    <s v="-"/>
    <s v="-"/>
    <s v="-"/>
    <n v="0"/>
    <n v="0"/>
  </r>
  <r>
    <x v="7"/>
    <s v="Garfield"/>
    <s v="08"/>
    <x v="1"/>
    <s v="Construction Dust"/>
    <s v="Construction"/>
    <s v="dust"/>
    <n v="0"/>
    <n v="0"/>
    <n v="0"/>
    <s v="-"/>
    <n v="0"/>
    <n v="0"/>
    <s v="-"/>
    <s v="-"/>
    <n v="9.3858688283339742"/>
    <n v="0"/>
    <n v="9.3858688283339742"/>
    <s v="-"/>
    <s v="-"/>
    <s v="-"/>
    <n v="1.4078803242500961"/>
    <n v="1.4078803242500961"/>
  </r>
  <r>
    <x v="7"/>
    <s v="Gunnison"/>
    <s v="08"/>
    <x v="2"/>
    <s v="Construction Dust"/>
    <s v="Construction"/>
    <s v="dust"/>
    <n v="0"/>
    <n v="0"/>
    <n v="0"/>
    <s v="-"/>
    <n v="0"/>
    <n v="0"/>
    <s v="-"/>
    <s v="-"/>
    <n v="6.3077075459233689E-2"/>
    <n v="0"/>
    <n v="6.3077075459233689E-2"/>
    <s v="-"/>
    <s v="-"/>
    <s v="-"/>
    <n v="9.4615613188850541E-3"/>
    <n v="9.4615613188850541E-3"/>
  </r>
  <r>
    <x v="7"/>
    <s v="Mesa"/>
    <s v="08"/>
    <x v="3"/>
    <s v="Construction Dust"/>
    <s v="Construction"/>
    <s v="dust"/>
    <n v="0"/>
    <n v="0"/>
    <n v="0"/>
    <s v="-"/>
    <n v="0"/>
    <n v="0"/>
    <s v="-"/>
    <s v="-"/>
    <n v="0.18923122637770109"/>
    <n v="0"/>
    <n v="0.18923122637770109"/>
    <s v="-"/>
    <s v="-"/>
    <s v="-"/>
    <n v="2.8384683956655162E-2"/>
    <n v="2.8384683956655162E-2"/>
  </r>
  <r>
    <x v="7"/>
    <s v="Moffat"/>
    <s v="08"/>
    <x v="4"/>
    <s v="Construction Dust"/>
    <s v="Construction"/>
    <s v="dust"/>
    <n v="0"/>
    <n v="0"/>
    <n v="0"/>
    <s v="-"/>
    <n v="0"/>
    <n v="0"/>
    <s v="-"/>
    <s v="-"/>
    <n v="0.30276996220432173"/>
    <n v="0"/>
    <n v="0.30276996220432173"/>
    <s v="-"/>
    <s v="-"/>
    <s v="-"/>
    <n v="4.5415494330648259E-2"/>
    <n v="4.5415494330648259E-2"/>
  </r>
  <r>
    <x v="7"/>
    <s v="Rio Blanco"/>
    <s v="08"/>
    <x v="5"/>
    <s v="Construction Dust"/>
    <s v="Construction"/>
    <s v="dust"/>
    <n v="0"/>
    <n v="0"/>
    <n v="0"/>
    <s v="-"/>
    <n v="0"/>
    <n v="0"/>
    <s v="-"/>
    <s v="-"/>
    <n v="1.2993877544602142"/>
    <n v="0"/>
    <n v="1.2993877544602142"/>
    <s v="-"/>
    <s v="-"/>
    <s v="-"/>
    <n v="0.19490816316903212"/>
    <n v="0.19490816316903212"/>
  </r>
  <r>
    <x v="7"/>
    <s v="Routt"/>
    <s v="08"/>
    <x v="6"/>
    <s v="Construction Dust"/>
    <s v="Construction"/>
    <s v="dust"/>
    <n v="0"/>
    <n v="0"/>
    <n v="0"/>
    <s v="-"/>
    <n v="0"/>
    <n v="0"/>
    <s v="-"/>
    <s v="-"/>
    <n v="2.523083018369348E-2"/>
    <n v="0"/>
    <n v="2.523083018369348E-2"/>
    <s v="-"/>
    <s v="-"/>
    <s v="-"/>
    <n v="3.7846245275540216E-3"/>
    <n v="3.7846245275540216E-3"/>
  </r>
  <r>
    <x v="8"/>
    <s v="Delta"/>
    <s v="08"/>
    <x v="0"/>
    <s v="Construction Traffic"/>
    <s v="Construc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x v="8"/>
    <s v="Garfield"/>
    <s v="08"/>
    <x v="1"/>
    <s v="Construction Traffic"/>
    <s v="Construction"/>
    <s v="traffic"/>
    <n v="0.40084512302883685"/>
    <n v="0.37991730059044654"/>
    <n v="4.3912433788321048E-2"/>
    <n v="6.2992093578754559E-3"/>
    <n v="5.0211643146196507E-2"/>
    <n v="2.3209956875240481E-2"/>
    <n v="4.0195366876208758E-3"/>
    <n v="5.6600145592871373E-4"/>
    <n v="1.4381239600558631"/>
    <n v="1.6252773592073577E-3"/>
    <n v="1.4103284650370731"/>
    <n v="2.2499554721808694E-2"/>
    <n v="1.0522347522651317E-3"/>
    <n v="1.357317895601429E-4"/>
    <n v="0.17851267928249012"/>
    <n v="0.15482515801885616"/>
  </r>
  <r>
    <x v="8"/>
    <s v="Gunnison"/>
    <s v="08"/>
    <x v="2"/>
    <s v="Construction Traffic"/>
    <s v="Construction"/>
    <s v="traffic"/>
    <n v="2.6938516332583123E-3"/>
    <n v="2.5532076652583771E-3"/>
    <n v="2.9511044212581346E-4"/>
    <n v="4.2333396222281286E-5"/>
    <n v="3.3744383834809476E-4"/>
    <n v="1.5598089297876665E-4"/>
    <n v="2.7013015373796207E-5"/>
    <n v="3.8037732253273775E-6"/>
    <n v="9.6648115595152091E-3"/>
    <n v="1.0922562897898909E-5"/>
    <n v="9.4780138779373187E-3"/>
    <n v="1.5120668495839177E-4"/>
    <n v="7.0714701093086807E-6"/>
    <n v="9.1217600510848715E-7"/>
    <n v="1.1996819844253368E-3"/>
    <n v="1.0404916533525278E-3"/>
  </r>
  <r>
    <x v="8"/>
    <s v="Mesa"/>
    <s v="08"/>
    <x v="3"/>
    <s v="Construction Traffic"/>
    <s v="Construction"/>
    <s v="traffic"/>
    <n v="8.0815548997749363E-3"/>
    <n v="7.6596229957751321E-3"/>
    <n v="8.8533132637744043E-4"/>
    <n v="1.2700018866684386E-4"/>
    <n v="1.0123315150442843E-3"/>
    <n v="4.6794267893630003E-4"/>
    <n v="8.1039046121388617E-5"/>
    <n v="1.1411319675982132E-5"/>
    <n v="2.8994434678545629E-2"/>
    <n v="3.276768869369673E-5"/>
    <n v="2.8434041633811958E-2"/>
    <n v="4.5362005487517532E-4"/>
    <n v="2.1214410327926043E-5"/>
    <n v="2.7365280153254615E-6"/>
    <n v="3.5990459532760106E-3"/>
    <n v="3.1214749600575837E-3"/>
  </r>
  <r>
    <x v="8"/>
    <s v="Moffat"/>
    <s v="08"/>
    <x v="4"/>
    <s v="Construction Traffic"/>
    <s v="Construction"/>
    <s v="traffic"/>
    <n v="1.2930487839639898E-2"/>
    <n v="1.225539679324021E-2"/>
    <n v="1.4165301222039046E-3"/>
    <n v="2.0320030186695017E-4"/>
    <n v="1.6197304240708548E-3"/>
    <n v="7.4870828629807992E-4"/>
    <n v="1.2966247379422177E-4"/>
    <n v="1.8258111481571411E-5"/>
    <n v="4.6391095485673002E-2"/>
    <n v="5.2428301909914759E-5"/>
    <n v="4.549446661409913E-2"/>
    <n v="7.2579208780028045E-4"/>
    <n v="3.3943056524681667E-5"/>
    <n v="4.3784448245207383E-6"/>
    <n v="5.7584735252416168E-3"/>
    <n v="4.9943599360921338E-3"/>
  </r>
  <r>
    <x v="8"/>
    <s v="Rio Blanco"/>
    <s v="08"/>
    <x v="5"/>
    <s v="Construction Traffic"/>
    <s v="Construction"/>
    <s v="traffic"/>
    <n v="5.5493343645121235E-2"/>
    <n v="5.2596077904322573E-2"/>
    <n v="6.0792751077917576E-3"/>
    <n v="8.7206796217899449E-4"/>
    <n v="6.9513430699707519E-3"/>
    <n v="3.2132063953625935E-3"/>
    <n v="5.5646811670020187E-4"/>
    <n v="7.8357728441743972E-5"/>
    <n v="0.19909511812601333"/>
    <n v="2.2500479569671753E-4"/>
    <n v="0.19524708588550879"/>
    <n v="3.1148577101428702E-3"/>
    <n v="1.4567228425175883E-4"/>
    <n v="1.8790825705234836E-5"/>
    <n v="2.471344887916194E-2"/>
    <n v="2.1434128059062075E-2"/>
  </r>
  <r>
    <x v="8"/>
    <s v="Routt"/>
    <s v="08"/>
    <x v="6"/>
    <s v="Construction Traffic"/>
    <s v="Construction"/>
    <s v="traffic"/>
    <n v="1.0775406533033249E-3"/>
    <n v="1.0212830661033509E-3"/>
    <n v="1.1804417685032538E-4"/>
    <n v="1.6933358488912514E-5"/>
    <n v="1.3497753533923788E-4"/>
    <n v="6.2392357191506673E-5"/>
    <n v="1.0805206149518482E-5"/>
    <n v="1.5215092901309511E-6"/>
    <n v="3.8659246238060842E-3"/>
    <n v="4.3690251591595635E-6"/>
    <n v="3.7912055511749279E-3"/>
    <n v="6.0482673983356709E-5"/>
    <n v="2.8285880437234723E-6"/>
    <n v="3.6487040204339486E-7"/>
    <n v="4.7987279377013475E-4"/>
    <n v="4.1619666134101117E-4"/>
  </r>
  <r>
    <x v="9"/>
    <s v="Delta"/>
    <s v="08"/>
    <x v="0"/>
    <s v="Construction Traffic"/>
    <s v="Construc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x v="9"/>
    <s v="Garfield"/>
    <s v="08"/>
    <x v="1"/>
    <s v="Construction Traffic"/>
    <s v="Construction"/>
    <s v="traffic"/>
    <n v="0.13049081873753049"/>
    <n v="7.749906922497693E-2"/>
    <n v="1.5145529135530075E-2"/>
    <n v="8.1902305569730343E-4"/>
    <n v="1.5964552191227378E-2"/>
    <n v="7.4021293395578076E-3"/>
    <n v="0"/>
    <n v="0"/>
    <n v="7.4021293395578076E-3"/>
    <n v="5.1063934220188175E-4"/>
    <n v="0"/>
    <n v="7.1786652334608052E-3"/>
    <n v="0"/>
    <n v="0"/>
    <n v="7.1786652334608052E-3"/>
    <n v="0"/>
  </r>
  <r>
    <x v="9"/>
    <s v="Gunnison"/>
    <s v="08"/>
    <x v="2"/>
    <s v="Construction Traffic"/>
    <s v="Construction"/>
    <s v="traffic"/>
    <n v="8.7695442699953284E-4"/>
    <n v="5.2082707812484499E-4"/>
    <n v="1.0178446999684189E-4"/>
    <n v="5.5041872022668235E-6"/>
    <n v="1.0728865719910871E-4"/>
    <n v="4.9745492873372363E-5"/>
    <n v="0"/>
    <n v="0"/>
    <n v="4.9745492873372363E-5"/>
    <n v="3.4317160094212486E-6"/>
    <n v="0"/>
    <n v="4.8243717966806489E-5"/>
    <n v="0"/>
    <n v="0"/>
    <n v="4.8243717966806489E-5"/>
    <n v="0"/>
  </r>
  <r>
    <x v="9"/>
    <s v="Mesa"/>
    <s v="08"/>
    <x v="3"/>
    <s v="Construction Traffic"/>
    <s v="Construction"/>
    <s v="traffic"/>
    <n v="2.6308632809985987E-3"/>
    <n v="1.5624812343745351E-3"/>
    <n v="3.053534099905257E-4"/>
    <n v="1.6512561606800473E-5"/>
    <n v="3.218659715973262E-4"/>
    <n v="1.4923647862011708E-4"/>
    <n v="0"/>
    <n v="0"/>
    <n v="1.4923647862011708E-4"/>
    <n v="1.0295148028263747E-5"/>
    <n v="0"/>
    <n v="1.4473115390041947E-4"/>
    <n v="0"/>
    <n v="0"/>
    <n v="1.4473115390041947E-4"/>
    <n v="0"/>
  </r>
  <r>
    <x v="9"/>
    <s v="Moffat"/>
    <s v="08"/>
    <x v="4"/>
    <s v="Construction Traffic"/>
    <s v="Construction"/>
    <s v="traffic"/>
    <n v="4.2093812495977573E-3"/>
    <n v="2.4999699749992557E-3"/>
    <n v="4.8856545598484108E-4"/>
    <n v="2.6420098570880754E-5"/>
    <n v="5.1498555455572179E-4"/>
    <n v="2.3877836579218732E-4"/>
    <n v="0"/>
    <n v="0"/>
    <n v="2.3877836579218732E-4"/>
    <n v="1.6472236845221994E-5"/>
    <n v="0"/>
    <n v="2.3156984624067114E-4"/>
    <n v="0"/>
    <n v="0"/>
    <n v="2.3156984624067114E-4"/>
    <n v="0"/>
  </r>
  <r>
    <x v="9"/>
    <s v="Rio Blanco"/>
    <s v="08"/>
    <x v="5"/>
    <s v="Construction Traffic"/>
    <s v="Construction"/>
    <s v="traffic"/>
    <n v="1.8065261196190376E-2"/>
    <n v="1.0729037809371806E-2"/>
    <n v="2.0967600819349428E-3"/>
    <n v="1.1338625636669658E-4"/>
    <n v="2.2101463383016394E-3"/>
    <n v="1.0247571531914706E-3"/>
    <n v="0"/>
    <n v="0"/>
    <n v="1.0247571531914706E-3"/>
    <n v="7.0693349794077718E-5"/>
    <n v="0"/>
    <n v="9.9382059011621357E-4"/>
    <n v="0"/>
    <n v="0"/>
    <n v="9.9382059011621357E-4"/>
    <n v="0"/>
  </r>
  <r>
    <x v="9"/>
    <s v="Routt"/>
    <s v="08"/>
    <x v="6"/>
    <s v="Construction Traffic"/>
    <s v="Construction"/>
    <s v="traffic"/>
    <n v="3.5078177079981312E-4"/>
    <n v="2.08330831249938E-4"/>
    <n v="4.0713787998736759E-5"/>
    <n v="2.2016748809067297E-6"/>
    <n v="4.2915462879643487E-5"/>
    <n v="1.9898197149348945E-5"/>
    <n v="0"/>
    <n v="0"/>
    <n v="1.9898197149348945E-5"/>
    <n v="1.3726864037684996E-6"/>
    <n v="0"/>
    <n v="1.9297487186722596E-5"/>
    <n v="0"/>
    <n v="0"/>
    <n v="1.9297487186722596E-5"/>
    <n v="0"/>
  </r>
  <r>
    <x v="10"/>
    <s v="Delta"/>
    <s v="08"/>
    <x v="0"/>
    <s v="Construction Traffic"/>
    <s v="Construc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x v="10"/>
    <s v="Garfield"/>
    <s v="08"/>
    <x v="1"/>
    <s v="Construction Traffic"/>
    <s v="Construction"/>
    <s v="traffic"/>
    <n v="5.4044844410033821E-2"/>
    <n v="0.10337947804684287"/>
    <n v="1.0419307228944193E-2"/>
    <n v="1.7839022338229195E-3"/>
    <n v="1.2203209462767112E-2"/>
    <n v="2.9045983793678323E-3"/>
    <n v="5.2713684748629044E-4"/>
    <n v="8.1287708668688777E-5"/>
    <n v="0.24208137373905522"/>
    <n v="2.1648130912129288E-4"/>
    <n v="0.23856835080353242"/>
    <n v="2.8124710160520581E-3"/>
    <n v="1.3799394286797141E-4"/>
    <n v="1.949345667457493E-5"/>
    <n v="2.8332453581974226E-2"/>
    <n v="2.5362495166379621E-2"/>
  </r>
  <r>
    <x v="10"/>
    <s v="Gunnison"/>
    <s v="08"/>
    <x v="2"/>
    <s v="Construction Traffic"/>
    <s v="Construction"/>
    <s v="traffic"/>
    <n v="3.6320459952979717E-4"/>
    <n v="6.9475455676641716E-4"/>
    <n v="7.0022226000969039E-5"/>
    <n v="1.1988590281068007E-5"/>
    <n v="8.201081628203705E-5"/>
    <n v="1.9520150398977366E-5"/>
    <n v="3.5425863406336723E-6"/>
    <n v="5.4628836470892994E-7"/>
    <n v="1.6268909525474142E-3"/>
    <n v="1.4548475075355703E-6"/>
    <n v="1.6032819274430941E-3"/>
    <n v="1.8901014892822971E-5"/>
    <n v="9.2737864830625932E-7"/>
    <n v="1.3100441313558418E-7"/>
    <n v="1.9040627407240741E-4"/>
    <n v="1.7044687611814259E-4"/>
  </r>
  <r>
    <x v="10"/>
    <s v="Mesa"/>
    <s v="08"/>
    <x v="3"/>
    <s v="Construction Traffic"/>
    <s v="Construction"/>
    <s v="traffic"/>
    <n v="1.0896137985893916E-3"/>
    <n v="2.0842636702992513E-3"/>
    <n v="2.1006667800290712E-4"/>
    <n v="3.5965770843204025E-5"/>
    <n v="2.4603244884611114E-4"/>
    <n v="5.8560451196932099E-5"/>
    <n v="1.0627759021901017E-5"/>
    <n v="1.6388650941267899E-6"/>
    <n v="4.8806728576422428E-3"/>
    <n v="4.3645425226067113E-6"/>
    <n v="4.809845782329283E-3"/>
    <n v="5.6703044678468914E-5"/>
    <n v="2.7821359449187783E-6"/>
    <n v="3.9301323940675263E-7"/>
    <n v="5.7121882221722233E-4"/>
    <n v="5.1134062835442784E-4"/>
  </r>
  <r>
    <x v="10"/>
    <s v="Moffat"/>
    <s v="08"/>
    <x v="4"/>
    <s v="Construction Traffic"/>
    <s v="Construction"/>
    <s v="traffic"/>
    <n v="1.7433820777430263E-3"/>
    <n v="3.3348218724788018E-3"/>
    <n v="3.3610668480465138E-4"/>
    <n v="5.7545233349126431E-5"/>
    <n v="3.936519181537778E-4"/>
    <n v="9.3696721915091351E-5"/>
    <n v="1.7004414435041625E-5"/>
    <n v="2.6221841506028638E-6"/>
    <n v="7.8090765722275872E-3"/>
    <n v="6.9832680361707375E-6"/>
    <n v="7.6957532517268517E-3"/>
    <n v="9.072487148555025E-5"/>
    <n v="4.4514175118700442E-6"/>
    <n v="6.2882118305080408E-7"/>
    <n v="9.1395011554755554E-4"/>
    <n v="8.1814500536708443E-4"/>
  </r>
  <r>
    <x v="10"/>
    <s v="Rio Blanco"/>
    <s v="08"/>
    <x v="5"/>
    <s v="Construction Traffic"/>
    <s v="Construction"/>
    <s v="traffic"/>
    <n v="7.4820147503138219E-3"/>
    <n v="1.4311943869388192E-2"/>
    <n v="1.4424578556199621E-3"/>
    <n v="2.4696495979000096E-4"/>
    <n v="1.689422815409963E-3"/>
    <n v="4.0211509821893373E-4"/>
    <n v="7.2977278617053653E-5"/>
    <n v="1.1253540313003957E-5"/>
    <n v="3.3513953622476736E-2"/>
    <n v="2.9969858655232749E-5"/>
    <n v="3.3027607705327741E-2"/>
    <n v="3.8936090679215319E-4"/>
    <n v="1.9104000155108943E-5"/>
    <n v="2.6986909105930344E-6"/>
    <n v="3.9223692458915929E-3"/>
    <n v="3.5112056480337377E-3"/>
  </r>
  <r>
    <x v="10"/>
    <s v="Routt"/>
    <s v="08"/>
    <x v="6"/>
    <s v="Construction Traffic"/>
    <s v="Construction"/>
    <s v="traffic"/>
    <n v="1.4528183981191888E-4"/>
    <n v="2.7790182270656687E-4"/>
    <n v="2.8008890400387617E-5"/>
    <n v="4.7954361124272032E-6"/>
    <n v="3.2804326512814819E-5"/>
    <n v="7.8080601595909459E-6"/>
    <n v="1.417034536253469E-6"/>
    <n v="2.1851534588357199E-7"/>
    <n v="6.5075638101896567E-4"/>
    <n v="5.8193900301422816E-7"/>
    <n v="6.4131277097723767E-4"/>
    <n v="7.5604059571291886E-6"/>
    <n v="3.7095145932250374E-7"/>
    <n v="5.240176525423368E-8"/>
    <n v="7.6162509628962966E-5"/>
    <n v="6.817875044725704E-5"/>
  </r>
  <r>
    <x v="11"/>
    <s v="Delta"/>
    <s v="08"/>
    <x v="0"/>
    <s v="Construction Traffic"/>
    <s v="Construc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x v="11"/>
    <s v="Garfield"/>
    <s v="08"/>
    <x v="1"/>
    <s v="Construction Traffic"/>
    <s v="Construction"/>
    <s v="traffic"/>
    <n v="1.8142155552506738E-2"/>
    <n v="1.7315679162238071E-2"/>
    <n v="2.8317279855766403E-3"/>
    <n v="2.7300768523243446E-4"/>
    <n v="3.1047356708090749E-3"/>
    <n v="1.1124281990480482E-3"/>
    <n v="0"/>
    <n v="0"/>
    <n v="1.1124281990480482E-3"/>
    <n v="7.3975169398253775E-5"/>
    <n v="0"/>
    <n v="1.078524622665314E-3"/>
    <n v="0"/>
    <n v="0"/>
    <n v="1.078524622665314E-3"/>
    <n v="0"/>
  </r>
  <r>
    <x v="11"/>
    <s v="Gunnison"/>
    <s v="08"/>
    <x v="2"/>
    <s v="Construction Traffic"/>
    <s v="Construction"/>
    <s v="traffic"/>
    <n v="1.2192308839050227E-4"/>
    <n v="1.1636881157418057E-4"/>
    <n v="1.90304300105957E-5"/>
    <n v="1.8347290674222746E-6"/>
    <n v="2.0865159078017975E-5"/>
    <n v="7.4759959613444097E-6"/>
    <n v="0"/>
    <n v="0"/>
    <n v="7.4759959613444097E-6"/>
    <n v="4.9714495563342584E-7"/>
    <n v="0"/>
    <n v="7.2481493458690455E-6"/>
    <n v="0"/>
    <n v="0"/>
    <n v="7.2481493458690455E-6"/>
    <n v="0"/>
  </r>
  <r>
    <x v="11"/>
    <s v="Mesa"/>
    <s v="08"/>
    <x v="3"/>
    <s v="Construction Traffic"/>
    <s v="Construction"/>
    <s v="traffic"/>
    <n v="3.6576926517150682E-4"/>
    <n v="3.4910643472254172E-4"/>
    <n v="5.7091290031787106E-5"/>
    <n v="5.5041872022668235E-6"/>
    <n v="6.2595477234053931E-5"/>
    <n v="2.2427987884033231E-5"/>
    <n v="0"/>
    <n v="0"/>
    <n v="2.2427987884033231E-5"/>
    <n v="1.4914348669002777E-6"/>
    <n v="0"/>
    <n v="2.1744448037607137E-5"/>
    <n v="0"/>
    <n v="0"/>
    <n v="2.1744448037607137E-5"/>
    <n v="0"/>
  </r>
  <r>
    <x v="11"/>
    <s v="Moffat"/>
    <s v="08"/>
    <x v="4"/>
    <s v="Construction Traffic"/>
    <s v="Construction"/>
    <s v="traffic"/>
    <n v="5.8523082427441083E-4"/>
    <n v="5.5857029555606669E-4"/>
    <n v="9.1346064050859359E-5"/>
    <n v="8.806699523626917E-6"/>
    <n v="1.0015276357448627E-4"/>
    <n v="3.5884780614453168E-5"/>
    <n v="0"/>
    <n v="0"/>
    <n v="3.5884780614453168E-5"/>
    <n v="2.3862957870404441E-6"/>
    <n v="0"/>
    <n v="3.4791116860171414E-5"/>
    <n v="0"/>
    <n v="0"/>
    <n v="3.4791116860171414E-5"/>
    <n v="0"/>
  </r>
  <r>
    <x v="11"/>
    <s v="Rio Blanco"/>
    <s v="08"/>
    <x v="5"/>
    <s v="Construction Traffic"/>
    <s v="Construction"/>
    <s v="traffic"/>
    <n v="2.5116156208443464E-3"/>
    <n v="2.3971975184281197E-3"/>
    <n v="3.9202685821827142E-4"/>
    <n v="3.7795418788898857E-5"/>
    <n v="4.298222770071703E-4"/>
    <n v="1.5400551680369484E-4"/>
    <n v="0"/>
    <n v="0"/>
    <n v="1.5400551680369484E-4"/>
    <n v="1.0241186086048574E-5"/>
    <n v="0"/>
    <n v="1.4931187652490234E-4"/>
    <n v="0"/>
    <n v="0"/>
    <n v="1.4931187652490234E-4"/>
    <n v="0"/>
  </r>
  <r>
    <x v="11"/>
    <s v="Routt"/>
    <s v="08"/>
    <x v="6"/>
    <s v="Construction Traffic"/>
    <s v="Construction"/>
    <s v="traffic"/>
    <n v="4.8769235356200905E-5"/>
    <n v="4.6547524629672231E-5"/>
    <n v="7.6121720042382808E-6"/>
    <n v="7.3389162696890986E-7"/>
    <n v="8.3460636312071905E-6"/>
    <n v="2.9903983845377641E-6"/>
    <n v="0"/>
    <n v="0"/>
    <n v="2.9903983845377641E-6"/>
    <n v="1.9885798225337035E-7"/>
    <n v="0"/>
    <n v="2.8992597383476183E-6"/>
    <n v="0"/>
    <n v="0"/>
    <n v="2.8992597383476183E-6"/>
    <n v="0"/>
  </r>
  <r>
    <x v="12"/>
    <s v="Delta"/>
    <s v="08"/>
    <x v="0"/>
    <s v="Construction Traffic"/>
    <s v="Construc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x v="12"/>
    <s v="Garfield"/>
    <s v="08"/>
    <x v="1"/>
    <s v="Construction Traffic"/>
    <s v="Construction"/>
    <s v="traffic"/>
    <n v="14.383632574307875"/>
    <n v="11.570118214197612"/>
    <n v="1.4351324018397391"/>
    <n v="0.18573422634946504"/>
    <n v="1.6208666281892041"/>
    <n v="0.8379626168217289"/>
    <n v="0.15235968408976594"/>
    <n v="1.9982766860306454E-2"/>
    <n v="50.20045457153477"/>
    <n v="5.8165192473567717E-2"/>
    <n v="49.190149503762967"/>
    <n v="0.81244423381786668"/>
    <n v="3.9884735188694287E-2"/>
    <n v="4.7920311998626208E-3"/>
    <n v="6.4296233170990655"/>
    <n v="5.572502316892642"/>
  </r>
  <r>
    <x v="12"/>
    <s v="Gunnison"/>
    <s v="08"/>
    <x v="2"/>
    <s v="Construction Traffic"/>
    <s v="Construction"/>
    <s v="traffic"/>
    <n v="9.666419740798303E-2"/>
    <n v="7.7756170794338775E-2"/>
    <n v="9.6447070016111493E-3"/>
    <n v="1.2482138867571575E-3"/>
    <n v="1.0892920888368306E-2"/>
    <n v="5.6314691990707582E-3"/>
    <n v="1.0239226081301474E-3"/>
    <n v="1.3429278803969391E-4"/>
    <n v="0.3373686463140777"/>
    <n v="3.9089511070946042E-4"/>
    <n v="0.33057896171883711"/>
    <n v="5.4599746896362008E-3"/>
    <n v="2.6804257519283793E-4"/>
    <n v="3.2204510751764923E-5"/>
    <n v="4.3209834120289413E-2"/>
    <n v="3.7449612344708609E-2"/>
  </r>
  <r>
    <x v="12"/>
    <s v="Mesa"/>
    <s v="08"/>
    <x v="3"/>
    <s v="Construction Traffic"/>
    <s v="Construction"/>
    <s v="traffic"/>
    <n v="0.28999259222394907"/>
    <n v="0.23326851238301635"/>
    <n v="2.893412100483345E-2"/>
    <n v="3.7446416602714729E-3"/>
    <n v="3.2678762665104923E-2"/>
    <n v="1.6894407597212276E-2"/>
    <n v="3.0717678243904422E-3"/>
    <n v="4.0287836411908169E-4"/>
    <n v="1.0121059389422331"/>
    <n v="1.1726853321283814E-3"/>
    <n v="0.99173688515651137"/>
    <n v="1.6379924068908602E-2"/>
    <n v="8.041277255785139E-4"/>
    <n v="9.6613532255294775E-5"/>
    <n v="0.12962950236086826"/>
    <n v="0.11234883703412585"/>
  </r>
  <r>
    <x v="12"/>
    <s v="Moffat"/>
    <s v="08"/>
    <x v="4"/>
    <s v="Construction Traffic"/>
    <s v="Construction"/>
    <s v="traffic"/>
    <n v="0.46398814755831852"/>
    <n v="0.37322961981282615"/>
    <n v="4.6294593607733518E-2"/>
    <n v="5.9914266564343559E-3"/>
    <n v="5.2286020264167871E-2"/>
    <n v="2.703105215553964E-2"/>
    <n v="4.9148285190247073E-3"/>
    <n v="6.4460538259053068E-4"/>
    <n v="1.6193695023075729"/>
    <n v="1.8762965314054101E-3"/>
    <n v="1.5867790162504181"/>
    <n v="2.6207878510253763E-2"/>
    <n v="1.2866043609256221E-3"/>
    <n v="1.5458165160847162E-4"/>
    <n v="0.20740720377738919"/>
    <n v="0.17975813925460132"/>
  </r>
  <r>
    <x v="12"/>
    <s v="Rio Blanco"/>
    <s v="08"/>
    <x v="5"/>
    <s v="Construction Traffic"/>
    <s v="Construction"/>
    <s v="traffic"/>
    <n v="1.9912824666044504"/>
    <n v="1.6017771183633789"/>
    <n v="0.19868096423318968"/>
    <n v="2.5713206067197444E-2"/>
    <n v="0.22439417030038711"/>
    <n v="0.11600826550085763"/>
    <n v="2.1092805727481036E-2"/>
    <n v="2.7664314336176945E-3"/>
    <n v="6.9497941140700012"/>
    <n v="8.0524392806148853E-3"/>
    <n v="6.809926611408045"/>
    <n v="0.11247547860650574"/>
    <n v="5.5216770489724615E-3"/>
    <n v="6.6341292148635743E-4"/>
    <n v="0.89012258287796209"/>
    <n v="0.77146201430099748"/>
  </r>
  <r>
    <x v="12"/>
    <s v="Routt"/>
    <s v="08"/>
    <x v="6"/>
    <s v="Construction Traffic"/>
    <s v="Construction"/>
    <s v="traffic"/>
    <n v="3.8665678963193208E-2"/>
    <n v="3.1102468317735513E-2"/>
    <n v="3.85788280064446E-3"/>
    <n v="4.9928555470286299E-4"/>
    <n v="4.3571683553473226E-3"/>
    <n v="2.2525876796283036E-3"/>
    <n v="4.0956904325205898E-4"/>
    <n v="5.3717115215877557E-5"/>
    <n v="0.13494745852563109"/>
    <n v="1.5635804428378418E-4"/>
    <n v="0.13223158468753485"/>
    <n v="2.1839898758544804E-3"/>
    <n v="1.0721703007713519E-4"/>
    <n v="1.288180430070597E-5"/>
    <n v="1.7283933648115767E-2"/>
    <n v="1.4979844937883445E-2"/>
  </r>
  <r>
    <x v="13"/>
    <s v="Delta"/>
    <s v="08"/>
    <x v="0"/>
    <s v="Construction Traffic"/>
    <s v="Construc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x v="13"/>
    <s v="Garfield"/>
    <s v="08"/>
    <x v="1"/>
    <s v="Construction Traffic"/>
    <s v="Construction"/>
    <s v="traffic"/>
    <n v="9.272262267039082"/>
    <n v="4.3710102933645558"/>
    <n v="0.95960676322297245"/>
    <n v="2.7793118068486219E-2"/>
    <n v="0.98739988129145861"/>
    <n v="0.51242781091593714"/>
    <n v="0"/>
    <n v="0"/>
    <n v="0.51242781091593714"/>
    <n v="3.5223446357911768E-2"/>
    <n v="0"/>
    <n v="0.49701962032419073"/>
    <n v="0"/>
    <n v="0"/>
    <n v="0.49701962032419073"/>
    <n v="0"/>
  </r>
  <r>
    <x v="13"/>
    <s v="Gunnison"/>
    <s v="08"/>
    <x v="2"/>
    <s v="Construction Traffic"/>
    <s v="Construction"/>
    <s v="traffic"/>
    <n v="6.23135905042949E-2"/>
    <n v="2.9375069175837071E-2"/>
    <n v="6.4489701829500831E-3"/>
    <n v="1.8678170744950416E-4"/>
    <n v="6.635751890399587E-3"/>
    <n v="3.4437352884135559E-3"/>
    <n v="0"/>
    <n v="0"/>
    <n v="3.4437352884135559E-3"/>
    <n v="2.3671670939456833E-4"/>
    <n v="0"/>
    <n v="3.3401856204582706E-3"/>
    <n v="0"/>
    <n v="0"/>
    <n v="3.3401856204582706E-3"/>
    <n v="0"/>
  </r>
  <r>
    <x v="13"/>
    <s v="Mesa"/>
    <s v="08"/>
    <x v="3"/>
    <s v="Construction Traffic"/>
    <s v="Construction"/>
    <s v="traffic"/>
    <n v="0.18694077151288471"/>
    <n v="8.8125207527511212E-2"/>
    <n v="1.9346910548850252E-2"/>
    <n v="5.6034512234851247E-4"/>
    <n v="1.9907255671198765E-2"/>
    <n v="1.0331205865240669E-2"/>
    <n v="0"/>
    <n v="0"/>
    <n v="1.0331205865240669E-2"/>
    <n v="7.1015012818370507E-4"/>
    <n v="0"/>
    <n v="1.0020556861374813E-2"/>
    <n v="0"/>
    <n v="0"/>
    <n v="1.0020556861374813E-2"/>
    <n v="0"/>
  </r>
  <r>
    <x v="13"/>
    <s v="Moffat"/>
    <s v="08"/>
    <x v="4"/>
    <s v="Construction Traffic"/>
    <s v="Construction"/>
    <s v="traffic"/>
    <n v="0.29910523442061554"/>
    <n v="0.14100033204401793"/>
    <n v="3.09550568781604E-2"/>
    <n v="8.9655219575761986E-4"/>
    <n v="3.185160907391802E-2"/>
    <n v="1.6529929384385068E-2"/>
    <n v="0"/>
    <n v="0"/>
    <n v="1.6529929384385068E-2"/>
    <n v="1.1362402050939279E-3"/>
    <n v="0"/>
    <n v="1.6032890978199699E-2"/>
    <n v="0"/>
    <n v="0"/>
    <n v="1.6032890978199699E-2"/>
    <n v="0"/>
  </r>
  <r>
    <x v="13"/>
    <s v="Rio Blanco"/>
    <s v="08"/>
    <x v="5"/>
    <s v="Construction Traffic"/>
    <s v="Construction"/>
    <s v="traffic"/>
    <n v="1.283659964388475"/>
    <n v="0.60512642502224367"/>
    <n v="0.13284878576877171"/>
    <n v="3.8477031734597857E-3"/>
    <n v="0.13669648894223149"/>
    <n v="7.0940946941319249E-2"/>
    <n v="0"/>
    <n v="0"/>
    <n v="7.0940946941319249E-2"/>
    <n v="4.8763642135281077E-3"/>
    <n v="0"/>
    <n v="6.8807823781440375E-2"/>
    <n v="0"/>
    <n v="0"/>
    <n v="6.8807823781440375E-2"/>
    <n v="0"/>
  </r>
  <r>
    <x v="13"/>
    <s v="Routt"/>
    <s v="08"/>
    <x v="6"/>
    <s v="Construction Traffic"/>
    <s v="Construction"/>
    <s v="traffic"/>
    <n v="2.4925436201717961E-2"/>
    <n v="1.1750027670334829E-2"/>
    <n v="2.5795880731800335E-3"/>
    <n v="7.471268297980166E-5"/>
    <n v="2.6543007561598353E-3"/>
    <n v="1.3774941153654225E-3"/>
    <n v="0"/>
    <n v="0"/>
    <n v="1.3774941153654225E-3"/>
    <n v="9.4686683757827343E-5"/>
    <n v="0"/>
    <n v="1.3360742481833084E-3"/>
    <n v="0"/>
    <n v="0"/>
    <n v="1.3360742481833084E-3"/>
    <n v="0"/>
  </r>
  <r>
    <x v="14"/>
    <s v="Delta"/>
    <s v="08"/>
    <x v="0"/>
    <s v="Completion Traffic"/>
    <s v="Completion/Recomple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x v="14"/>
    <s v="Garfield"/>
    <s v="08"/>
    <x v="1"/>
    <s v="Completion Traffic"/>
    <s v="Completion/Recompletion"/>
    <s v="traffic"/>
    <n v="19.221168525709555"/>
    <n v="10.309374065456181"/>
    <n v="1.491618165068163"/>
    <n v="0.15382136490992279"/>
    <n v="1.6454395299780857"/>
    <n v="1.1465614063991649"/>
    <n v="0.18357930750448795"/>
    <n v="2.6355845134890428E-2"/>
    <n v="74.252727634359573"/>
    <n v="7.7889900872903275E-2"/>
    <n v="72.896231075321026"/>
    <n v="1.1119709066877836"/>
    <n v="4.8057403763155454E-2"/>
    <n v="6.3203481958490678E-3"/>
    <n v="8.8799736719722979"/>
    <n v="7.71362501332551"/>
  </r>
  <r>
    <x v="14"/>
    <s v="Gunnison"/>
    <s v="08"/>
    <x v="2"/>
    <s v="Completion Traffic"/>
    <s v="Completion/Recompletion"/>
    <s v="traffic"/>
    <n v="0.12917451966202656"/>
    <n v="6.9283427859248528E-2"/>
    <n v="1.0024315625458084E-2"/>
    <n v="1.0337457319215242E-3"/>
    <n v="1.1058061357379608E-2"/>
    <n v="7.7053857956933119E-3"/>
    <n v="1.2337319052720965E-3"/>
    <n v="1.7712261515383351E-4"/>
    <n v="0.49901026635994333"/>
    <n v="5.2345363489854347E-4"/>
    <n v="0.48989402604382409"/>
    <n v="7.4729227599985458E-3"/>
    <n v="3.2296642313948558E-4"/>
    <n v="4.2475458305437277E-5"/>
    <n v="5.967724241916867E-2"/>
    <n v="5.1838877777725202E-2"/>
  </r>
  <r>
    <x v="14"/>
    <s v="Mesa"/>
    <s v="08"/>
    <x v="3"/>
    <s v="Completion Traffic"/>
    <s v="Completion/Recompletion"/>
    <s v="traffic"/>
    <n v="0.38752355898607971"/>
    <n v="0.2078502835777456"/>
    <n v="3.0072946876374254E-2"/>
    <n v="3.1012371957645727E-3"/>
    <n v="3.3174184072138825E-2"/>
    <n v="2.3116157387079936E-2"/>
    <n v="3.7011957158162895E-3"/>
    <n v="5.3136784546150054E-4"/>
    <n v="1.4970307990798302"/>
    <n v="1.5703609046956305E-3"/>
    <n v="1.4696820781314723"/>
    <n v="2.241876827999564E-2"/>
    <n v="9.6889926941845679E-4"/>
    <n v="1.2742637491631185E-4"/>
    <n v="0.17903172725750602"/>
    <n v="0.15551663333317561"/>
  </r>
  <r>
    <x v="14"/>
    <s v="Moffat"/>
    <s v="08"/>
    <x v="4"/>
    <s v="Completion Traffic"/>
    <s v="Completion/Recompletion"/>
    <s v="traffic"/>
    <n v="0.62003769437772749"/>
    <n v="0.33256045372439291"/>
    <n v="4.8116715002198801E-2"/>
    <n v="4.9619795132233155E-3"/>
    <n v="5.3078694515422117E-2"/>
    <n v="3.6985851819327897E-2"/>
    <n v="5.9219131453060623E-3"/>
    <n v="8.5018855273840083E-4"/>
    <n v="2.3952492785277282"/>
    <n v="2.5125774475130086E-3"/>
    <n v="2.3514913250103557"/>
    <n v="3.587002924799302E-2"/>
    <n v="1.5502388310695307E-3"/>
    <n v="2.0388219986609894E-4"/>
    <n v="0.28645076361200961"/>
    <n v="0.24882661333308095"/>
  </r>
  <r>
    <x v="14"/>
    <s v="Rio Blanco"/>
    <s v="08"/>
    <x v="5"/>
    <s v="Completion Traffic"/>
    <s v="Completion/Recompletion"/>
    <s v="traffic"/>
    <n v="2.6609951050377472"/>
    <n v="1.4272386139005195"/>
    <n v="0.20650090188443654"/>
    <n v="2.1295162077583397E-2"/>
    <n v="0.22779606396201993"/>
    <n v="0.15873094739128224"/>
    <n v="2.5414877248605187E-2"/>
    <n v="3.6487258721689701E-3"/>
    <n v="10.279611487014833"/>
    <n v="1.0783144878909995E-2"/>
    <n v="10.091816936502777"/>
    <n v="0.15394220885597004"/>
    <n v="6.6531083166734032E-3"/>
    <n v="8.74994441092008E-4"/>
    <n v="1.2293511938348747"/>
    <n v="1.0678808822211392"/>
  </r>
  <r>
    <x v="14"/>
    <s v="Routt"/>
    <s v="08"/>
    <x v="6"/>
    <s v="Completion Traffic"/>
    <s v="Completion/Recompletion"/>
    <s v="traffic"/>
    <n v="5.1669807864810631E-2"/>
    <n v="2.7713371143699411E-2"/>
    <n v="4.0097262501832334E-3"/>
    <n v="4.1349829276860969E-4"/>
    <n v="4.4232245429518431E-3"/>
    <n v="3.0821543182773248E-3"/>
    <n v="4.934927621088386E-4"/>
    <n v="7.0849046061533411E-5"/>
    <n v="0.19960410654397734"/>
    <n v="2.0938145395941739E-4"/>
    <n v="0.19595761041752965"/>
    <n v="2.9891691039994183E-3"/>
    <n v="1.2918656925579424E-4"/>
    <n v="1.6990183322174913E-5"/>
    <n v="2.3870896967667466E-2"/>
    <n v="2.0735551111090079E-2"/>
  </r>
  <r>
    <x v="15"/>
    <s v="Delta"/>
    <s v="08"/>
    <x v="0"/>
    <s v="Completion Traffic"/>
    <s v="Completion/Recomple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x v="15"/>
    <s v="Garfield"/>
    <s v="08"/>
    <x v="1"/>
    <s v="Completion Traffic"/>
    <s v="Completion/Recompletion"/>
    <s v="traffic"/>
    <n v="21.945139629808381"/>
    <n v="8.0065378440561403"/>
    <n v="1.9894104659224596"/>
    <n v="1.3712572800399045E-2"/>
    <n v="2.0031230387228587"/>
    <n v="1.1692544196112129"/>
    <n v="0"/>
    <n v="0"/>
    <n v="1.1692544196112129"/>
    <n v="8.1890813739045623E-2"/>
    <n v="0"/>
    <n v="1.1342024656223595"/>
    <n v="0"/>
    <n v="0"/>
    <n v="1.1342024656223595"/>
    <n v="0"/>
  </r>
  <r>
    <x v="15"/>
    <s v="Gunnison"/>
    <s v="08"/>
    <x v="2"/>
    <s v="Completion Traffic"/>
    <s v="Completion/Recompletion"/>
    <s v="traffic"/>
    <n v="0.14748077708204557"/>
    <n v="5.3807377984248249E-2"/>
    <n v="1.3369693991414378E-2"/>
    <n v="9.215438709945595E-5"/>
    <n v="1.3461848378513833E-2"/>
    <n v="7.857892604914065E-3"/>
    <n v="0"/>
    <n v="0"/>
    <n v="7.857892604914065E-3"/>
    <n v="5.5034149018175823E-4"/>
    <n v="0"/>
    <n v="7.6223283979997272E-3"/>
    <n v="0"/>
    <n v="0"/>
    <n v="7.6223283979997272E-3"/>
    <n v="0"/>
  </r>
  <r>
    <x v="15"/>
    <s v="Mesa"/>
    <s v="08"/>
    <x v="3"/>
    <s v="Completion Traffic"/>
    <s v="Completion/Recompletion"/>
    <s v="traffic"/>
    <n v="0.44244233124613669"/>
    <n v="0.16142213395274477"/>
    <n v="4.0109081974243135E-2"/>
    <n v="2.7646316129836785E-4"/>
    <n v="4.0385545135541503E-2"/>
    <n v="2.3573677814742195E-2"/>
    <n v="0"/>
    <n v="0"/>
    <n v="2.3573677814742195E-2"/>
    <n v="1.6510244705452747E-3"/>
    <n v="0"/>
    <n v="2.2866985193999184E-2"/>
    <n v="0"/>
    <n v="0"/>
    <n v="2.2866985193999184E-2"/>
    <n v="0"/>
  </r>
  <r>
    <x v="15"/>
    <s v="Moffat"/>
    <s v="08"/>
    <x v="4"/>
    <s v="Completion Traffic"/>
    <s v="Completion/Recompletion"/>
    <s v="traffic"/>
    <n v="0.70790772999381868"/>
    <n v="0.25827541432439161"/>
    <n v="6.4174531158789017E-2"/>
    <n v="4.4234105807738851E-4"/>
    <n v="6.4616872216866406E-2"/>
    <n v="3.7717884503587512E-2"/>
    <n v="0"/>
    <n v="0"/>
    <n v="3.7717884503587512E-2"/>
    <n v="2.6416391528724394E-3"/>
    <n v="0"/>
    <n v="3.6587176310398692E-2"/>
    <n v="0"/>
    <n v="0"/>
    <n v="3.6587176310398692E-2"/>
    <n v="0"/>
  </r>
  <r>
    <x v="15"/>
    <s v="Rio Blanco"/>
    <s v="08"/>
    <x v="5"/>
    <s v="Completion Traffic"/>
    <s v="Completion/Recompletion"/>
    <s v="traffic"/>
    <n v="3.0381040078901385"/>
    <n v="1.1084319864755139"/>
    <n v="0.27541569622313622"/>
    <n v="1.8983803742487926E-3"/>
    <n v="0.277314076597385"/>
    <n v="0.16187258766122975"/>
    <n v="0"/>
    <n v="0"/>
    <n v="0.16187258766122975"/>
    <n v="1.1337034697744219E-2"/>
    <n v="0"/>
    <n v="0.15701996499879439"/>
    <n v="0"/>
    <n v="0"/>
    <n v="0.15701996499879439"/>
    <n v="0"/>
  </r>
  <r>
    <x v="15"/>
    <s v="Routt"/>
    <s v="08"/>
    <x v="6"/>
    <s v="Completion Traffic"/>
    <s v="Completion/Recompletion"/>
    <s v="traffic"/>
    <n v="5.899231083281823E-2"/>
    <n v="2.1522951193699302E-2"/>
    <n v="5.3478775965657517E-3"/>
    <n v="3.686175483978238E-5"/>
    <n v="5.3847393514055344E-3"/>
    <n v="3.143157041965626E-3"/>
    <n v="0"/>
    <n v="0"/>
    <n v="3.143157041965626E-3"/>
    <n v="2.2013659607270328E-4"/>
    <n v="0"/>
    <n v="3.0489313591998911E-3"/>
    <n v="0"/>
    <n v="0"/>
    <n v="3.0489313591998911E-3"/>
    <n v="0"/>
  </r>
  <r>
    <x v="16"/>
    <s v="Delta"/>
    <s v="08"/>
    <x v="0"/>
    <s v="Recompletion Traffic"/>
    <s v="Completion/Recompletion"/>
    <s v="traffic"/>
    <n v="4.7736534922075132E-5"/>
    <n v="2.5702129710169755E-5"/>
    <n v="2.6890900230115278E-6"/>
    <n v="3.2826114923976505E-7"/>
    <n v="3.0173511722512931E-6"/>
    <n v="2.8908229654253009E-6"/>
    <n v="4.8251807615008669E-7"/>
    <n v="7.5482767646168391E-8"/>
    <n v="1.8280784382875302E-4"/>
    <n v="2.0956900385436976E-7"/>
    <n v="1.7935902001953147E-4"/>
    <n v="2.8033136281554532E-6"/>
    <n v="6.3156791542868284E-8"/>
    <n v="9.0506937680995624E-9"/>
    <n v="2.4265456507056544E-5"/>
    <n v="2.1389935393590124E-5"/>
  </r>
  <r>
    <x v="16"/>
    <s v="Garfield"/>
    <s v="08"/>
    <x v="1"/>
    <s v="Recompletion Traffic"/>
    <s v="Completion/Recompletion"/>
    <s v="traffic"/>
    <n v="0.33296233108147411"/>
    <n v="0.17927235472843403"/>
    <n v="1.8756402910505406E-2"/>
    <n v="2.2896215159473612E-3"/>
    <n v="2.1046024426452765E-2"/>
    <n v="2.0163490183841476E-2"/>
    <n v="3.3655635811468553E-3"/>
    <n v="5.2649230433202457E-4"/>
    <n v="1.2750847107055525"/>
    <n v="1.4617438018842291E-3"/>
    <n v="1.2510291646362321"/>
    <n v="1.9553112556384287E-2"/>
    <n v="4.4051862101150631E-4"/>
    <n v="6.3128589032494461E-5"/>
    <n v="0.16925155913671941"/>
    <n v="0.14919479937029112"/>
  </r>
  <r>
    <x v="16"/>
    <s v="Gunnison"/>
    <s v="08"/>
    <x v="2"/>
    <s v="Recompletion Traffic"/>
    <s v="Completion/Recompletion"/>
    <s v="traffic"/>
    <n v="4.7736534922075138E-4"/>
    <n v="2.5702129710169754E-4"/>
    <n v="2.6890900230115277E-5"/>
    <n v="3.2826114923976505E-6"/>
    <n v="3.0173511722512929E-5"/>
    <n v="2.890822965425301E-5"/>
    <n v="4.8251807615008675E-6"/>
    <n v="7.5482767646168386E-7"/>
    <n v="1.8280784382875303E-3"/>
    <n v="2.0956900385436975E-6"/>
    <n v="1.7935902001953148E-3"/>
    <n v="2.8033136281554534E-5"/>
    <n v="6.3156791542868294E-7"/>
    <n v="9.0506937680995631E-8"/>
    <n v="2.4265456507056548E-4"/>
    <n v="2.1389935393590126E-4"/>
  </r>
  <r>
    <x v="16"/>
    <s v="Mesa"/>
    <s v="08"/>
    <x v="3"/>
    <s v="Recompletion Traffic"/>
    <s v="Completion/Recompletion"/>
    <s v="traffic"/>
    <n v="3.5515981982023902E-2"/>
    <n v="1.9122384504366298E-2"/>
    <n v="2.0006829771205764E-3"/>
    <n v="2.4422629503438516E-4"/>
    <n v="2.2449092721549616E-3"/>
    <n v="2.150772286276424E-3"/>
    <n v="3.5899344865566454E-4"/>
    <n v="5.6159179128749278E-5"/>
    <n v="0.13600903580859225"/>
    <n v="1.5591933886765111E-4"/>
    <n v="0.13344311089453142"/>
    <n v="2.0856653393476572E-3"/>
    <n v="4.6988652907894008E-5"/>
    <n v="6.7337161634660747E-6"/>
    <n v="1.8053499641250071E-2"/>
    <n v="1.5914111932831054E-2"/>
  </r>
  <r>
    <x v="16"/>
    <s v="Moffat"/>
    <s v="08"/>
    <x v="4"/>
    <s v="Recompletion Traffic"/>
    <s v="Completion/Recompletion"/>
    <s v="traffic"/>
    <n v="2.0383500411726083E-2"/>
    <n v="1.0974809386242486E-2"/>
    <n v="1.1482414398259224E-3"/>
    <n v="1.4016751072537967E-4"/>
    <n v="1.288408950551302E-3"/>
    <n v="1.2343814062366037E-3"/>
    <n v="2.0603521851608704E-4"/>
    <n v="3.2231141784913905E-5"/>
    <n v="7.8058949314877543E-2"/>
    <n v="8.9485964645815891E-5"/>
    <n v="7.6586301548339938E-2"/>
    <n v="1.1970149192223787E-3"/>
    <n v="2.6967949988804762E-5"/>
    <n v="3.8646462389785141E-6"/>
    <n v="1.0361349928513147E-2"/>
    <n v="9.1335024130629848E-3"/>
  </r>
  <r>
    <x v="16"/>
    <s v="Rio Blanco"/>
    <s v="08"/>
    <x v="5"/>
    <s v="Recompletion Traffic"/>
    <s v="Completion/Recompletion"/>
    <s v="traffic"/>
    <n v="9.1033572096397286E-2"/>
    <n v="4.9013961357293717E-2"/>
    <n v="5.128094673882983E-3"/>
    <n v="6.2599401160023189E-4"/>
    <n v="5.7540886854832145E-3"/>
    <n v="5.512799395066049E-3"/>
    <n v="9.201619712182154E-4"/>
    <n v="1.4394563790124312E-4"/>
    <n v="0.348614558181432"/>
    <n v="3.9964809035028314E-4"/>
    <n v="0.34203765117724649"/>
    <n v="5.3459190888924491E-3"/>
    <n v="1.2044000147224982E-4"/>
    <n v="1.7259673015765868E-5"/>
    <n v="4.6274225558956834E-2"/>
    <n v="4.0790606795576369E-2"/>
  </r>
  <r>
    <x v="16"/>
    <s v="Routt"/>
    <s v="08"/>
    <x v="6"/>
    <s v="Recompletion Traffic"/>
    <s v="Completion/Recompletion"/>
    <s v="traffic"/>
    <n v="1.2411499079739536E-3"/>
    <n v="6.6825537246441367E-4"/>
    <n v="6.9916340598299726E-5"/>
    <n v="8.5347898802338909E-6"/>
    <n v="7.8451130478533615E-5"/>
    <n v="7.5161397101057827E-5"/>
    <n v="1.2545469979902256E-5"/>
    <n v="1.9625519588003784E-6"/>
    <n v="4.7530039395475791E-3"/>
    <n v="5.4487941002136145E-6"/>
    <n v="4.663334520507819E-3"/>
    <n v="7.2886154332041795E-5"/>
    <n v="1.6420765801145757E-6"/>
    <n v="2.3531803797058866E-7"/>
    <n v="6.3090186918347022E-4"/>
    <n v="5.5613832023334328E-4"/>
  </r>
  <r>
    <x v="17"/>
    <s v="Delta"/>
    <s v="08"/>
    <x v="0"/>
    <s v="Recompletion Traffic"/>
    <s v="Completion/Recomple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x v="17"/>
    <s v="Garfield"/>
    <s v="08"/>
    <x v="1"/>
    <s v="Recompletion Traffic"/>
    <s v="Completion/Recomple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x v="17"/>
    <s v="Gunnison"/>
    <s v="08"/>
    <x v="2"/>
    <s v="Recompletion Traffic"/>
    <s v="Completion/Recomple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x v="17"/>
    <s v="Mesa"/>
    <s v="08"/>
    <x v="3"/>
    <s v="Recompletion Traffic"/>
    <s v="Completion/Recomple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x v="17"/>
    <s v="Moffat"/>
    <s v="08"/>
    <x v="4"/>
    <s v="Recompletion Traffic"/>
    <s v="Completion/Recomple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x v="17"/>
    <s v="Rio Blanco"/>
    <s v="08"/>
    <x v="5"/>
    <s v="Recompletion Traffic"/>
    <s v="Completion/Recomple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x v="17"/>
    <s v="Routt"/>
    <s v="08"/>
    <x v="6"/>
    <s v="Recompletion Traffic"/>
    <s v="Completion/Recomple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x v="18"/>
    <s v="Delta"/>
    <s v="08"/>
    <x v="0"/>
    <s v="Production Traffic"/>
    <s v="Production"/>
    <s v="traffic"/>
    <n v="8.2558569382674767E-4"/>
    <n v="1.4541541527121294E-3"/>
    <n v="1.4811641873202863E-4"/>
    <n v="2.5087880029084512E-5"/>
    <n v="1.7320429876111314E-4"/>
    <n v="4.5039386049947787E-5"/>
    <n v="7.6726149293978212E-6"/>
    <n v="1.2318845261658937E-6"/>
    <n v="4.2376950269399655E-3"/>
    <n v="3.3107176777516333E-6"/>
    <n v="4.1837511414344539E-3"/>
    <n v="4.3619041671294579E-5"/>
    <n v="2.0085376771790332E-6"/>
    <n v="2.9541598496531202E-7"/>
    <n v="4.7324390075557899E-4"/>
    <n v="4.2732090542214006E-4"/>
  </r>
  <r>
    <x v="18"/>
    <s v="Garfield"/>
    <s v="08"/>
    <x v="1"/>
    <s v="Production Traffic"/>
    <s v="Production"/>
    <s v="traffic"/>
    <n v="5.7584602144415653"/>
    <n v="10.142725215167102"/>
    <n v="1.0331120206558997"/>
    <n v="0.17498796320286447"/>
    <n v="1.208099983858764"/>
    <n v="0.31414971769838584"/>
    <n v="5.3516489132549812E-2"/>
    <n v="8.5923945700071089E-3"/>
    <n v="29.557922812906259"/>
    <n v="2.3092255802317645E-2"/>
    <n v="29.181664211505318"/>
    <n v="0.30424281565727973"/>
    <n v="1.4009550298323757E-2"/>
    <n v="2.0605264951330513E-3"/>
    <n v="3.3008762077701634"/>
    <n v="2.9805633153194271"/>
  </r>
  <r>
    <x v="18"/>
    <s v="Gunnison"/>
    <s v="08"/>
    <x v="2"/>
    <s v="Production Traffic"/>
    <s v="Production"/>
    <s v="traffic"/>
    <n v="8.2558569382674765E-3"/>
    <n v="1.4541541527121294E-2"/>
    <n v="1.4811641873202861E-3"/>
    <n v="2.508788002908451E-4"/>
    <n v="1.7320429876111312E-3"/>
    <n v="4.5039386049947787E-4"/>
    <n v="7.6726149293978219E-5"/>
    <n v="1.2318845261658936E-5"/>
    <n v="4.2376950269399652E-2"/>
    <n v="3.3107176777516338E-5"/>
    <n v="4.1837511414344539E-2"/>
    <n v="4.3619041671294582E-4"/>
    <n v="2.0085376771790333E-5"/>
    <n v="2.95415984965312E-6"/>
    <n v="4.7324390075557899E-3"/>
    <n v="4.2732090542214008E-3"/>
  </r>
  <r>
    <x v="18"/>
    <s v="Mesa"/>
    <s v="08"/>
    <x v="3"/>
    <s v="Production Traffic"/>
    <s v="Production"/>
    <s v="traffic"/>
    <n v="0.61423575620710025"/>
    <n v="1.0818906896178242"/>
    <n v="0.11019861553662928"/>
    <n v="1.8665382741638877E-2"/>
    <n v="0.12886399827826817"/>
    <n v="3.3509303221161156E-2"/>
    <n v="5.708425507471979E-3"/>
    <n v="9.1652208746742481E-4"/>
    <n v="3.1528451000433342"/>
    <n v="2.463173952247215E-3"/>
    <n v="3.1127108492272337"/>
    <n v="3.2452567003443171E-2"/>
    <n v="1.4943520318212006E-3"/>
    <n v="2.1978949281419212E-4"/>
    <n v="0.35209346216215076"/>
    <n v="0.31792675363407219"/>
  </r>
  <r>
    <x v="18"/>
    <s v="Moffat"/>
    <s v="08"/>
    <x v="4"/>
    <s v="Production Traffic"/>
    <s v="Production"/>
    <s v="traffic"/>
    <n v="0.35252509126402126"/>
    <n v="0.62092382320807926"/>
    <n v="6.324571079857623E-2"/>
    <n v="1.0712524772419086E-2"/>
    <n v="7.3958235570995318E-2"/>
    <n v="1.9231817843327708E-2"/>
    <n v="3.27620657485287E-3"/>
    <n v="5.2601469267283662E-4"/>
    <n v="1.8094957765033655"/>
    <n v="1.4136764483999476E-3"/>
    <n v="1.786461737392512"/>
    <n v="1.8625330793642786E-2"/>
    <n v="8.5764558815544718E-4"/>
    <n v="1.2614262558018822E-4"/>
    <n v="0.20207514562263224"/>
    <n v="0.18246602661525382"/>
  </r>
  <r>
    <x v="18"/>
    <s v="Rio Blanco"/>
    <s v="08"/>
    <x v="5"/>
    <s v="Production Traffic"/>
    <s v="Production"/>
    <s v="traffic"/>
    <n v="1.5743919181276078"/>
    <n v="2.7730719692220309"/>
    <n v="0.28245801052197855"/>
    <n v="4.7842587215464166E-2"/>
    <n v="0.33030059773744269"/>
    <n v="8.589010919725043E-2"/>
    <n v="1.4631676670361646E-2"/>
    <n v="2.3492037913983594E-3"/>
    <n v="8.0812844163745137"/>
    <n v="6.3135386114723645E-3"/>
    <n v="7.9784134267155036"/>
    <n v="8.3181512467158769E-2"/>
    <n v="3.8302813503804161E-3"/>
    <n v="5.6335828332884999E-4"/>
    <n v="0.90247611874088918"/>
    <n v="0.8149009666400211"/>
  </r>
  <r>
    <x v="18"/>
    <s v="Routt"/>
    <s v="08"/>
    <x v="6"/>
    <s v="Production Traffic"/>
    <s v="Production"/>
    <s v="traffic"/>
    <n v="2.1465228039495441E-2"/>
    <n v="3.7808007970515367E-2"/>
    <n v="3.8510268870327441E-3"/>
    <n v="6.522848807561974E-4"/>
    <n v="4.5033117677889412E-3"/>
    <n v="1.1710240372986426E-3"/>
    <n v="1.9948798816434338E-4"/>
    <n v="3.2028997680313241E-5"/>
    <n v="0.11018007070043911"/>
    <n v="8.6078659621542471E-5"/>
    <n v="0.10877752967729581"/>
    <n v="1.1340950834536592E-3"/>
    <n v="5.2221979606654868E-5"/>
    <n v="7.6808156090981131E-6"/>
    <n v="1.2304341419645055E-2"/>
    <n v="1.1110343540975643E-2"/>
  </r>
  <r>
    <x v="19"/>
    <s v="Delta"/>
    <s v="08"/>
    <x v="0"/>
    <s v="Production Traffic"/>
    <s v="Production"/>
    <s v="traffic"/>
    <n v="3.6147276086829046E-4"/>
    <n v="2.7802523208607697E-4"/>
    <n v="4.9230428153171677E-5"/>
    <n v="3.7700723095096419E-6"/>
    <n v="5.3000500462681321E-5"/>
    <n v="2.1551189166169546E-5"/>
    <n v="0"/>
    <n v="0"/>
    <n v="2.1551189166169546E-5"/>
    <n v="1.4611548225952072E-6"/>
    <n v="0"/>
    <n v="2.08976167133631E-5"/>
    <n v="0"/>
    <n v="0"/>
    <n v="2.08976167133631E-5"/>
    <n v="0"/>
  </r>
  <r>
    <x v="19"/>
    <s v="Garfield"/>
    <s v="08"/>
    <x v="1"/>
    <s v="Production Traffic"/>
    <s v="Production"/>
    <s v="traffic"/>
    <n v="2.521272507056326"/>
    <n v="1.9392259938003868"/>
    <n v="0.34338223636837245"/>
    <n v="2.6296254358829756E-2"/>
    <n v="0.36967849072720221"/>
    <n v="0.15031954443403259"/>
    <n v="0"/>
    <n v="0"/>
    <n v="0.15031954443403259"/>
    <n v="1.0191554887601572E-2"/>
    <n v="0"/>
    <n v="0.14576087657570763"/>
    <n v="0"/>
    <n v="0"/>
    <n v="0.14576087657570763"/>
    <n v="0"/>
  </r>
  <r>
    <x v="19"/>
    <s v="Gunnison"/>
    <s v="08"/>
    <x v="2"/>
    <s v="Production Traffic"/>
    <s v="Production"/>
    <s v="traffic"/>
    <n v="3.6147276086829047E-3"/>
    <n v="2.7802523208607698E-3"/>
    <n v="4.9230428153171682E-4"/>
    <n v="3.7700723095096422E-5"/>
    <n v="5.3000500462681321E-4"/>
    <n v="2.1551189166169548E-4"/>
    <n v="0"/>
    <n v="0"/>
    <n v="2.1551189166169548E-4"/>
    <n v="1.4611548225952073E-5"/>
    <n v="0"/>
    <n v="2.08976167133631E-4"/>
    <n v="0"/>
    <n v="0"/>
    <n v="2.08976167133631E-4"/>
    <n v="0"/>
  </r>
  <r>
    <x v="19"/>
    <s v="Mesa"/>
    <s v="08"/>
    <x v="3"/>
    <s v="Production Traffic"/>
    <s v="Production"/>
    <s v="traffic"/>
    <n v="0.26893573408600813"/>
    <n v="0.20685077267204124"/>
    <n v="3.6627438545959727E-2"/>
    <n v="2.8049337982751737E-3"/>
    <n v="3.9432372344234898E-2"/>
    <n v="1.6034084739630142E-2"/>
    <n v="0"/>
    <n v="0"/>
    <n v="1.6034084739630142E-2"/>
    <n v="1.0870991880108341E-3"/>
    <n v="0"/>
    <n v="1.5547826834742146E-2"/>
    <n v="0"/>
    <n v="0"/>
    <n v="1.5547826834742146E-2"/>
    <n v="0"/>
  </r>
  <r>
    <x v="19"/>
    <s v="Moffat"/>
    <s v="08"/>
    <x v="4"/>
    <s v="Production Traffic"/>
    <s v="Production"/>
    <s v="traffic"/>
    <n v="0.15434886889076005"/>
    <n v="0.11871677410075487"/>
    <n v="2.1021392821404309E-2"/>
    <n v="1.6098208761606172E-3"/>
    <n v="2.2631213697564927E-2"/>
    <n v="9.2023577739543966E-3"/>
    <n v="0"/>
    <n v="0"/>
    <n v="9.2023577739543966E-3"/>
    <n v="6.2391310924815352E-4"/>
    <n v="0"/>
    <n v="8.9232823366060445E-3"/>
    <n v="0"/>
    <n v="0"/>
    <n v="8.9232823366060445E-3"/>
    <n v="0"/>
  </r>
  <r>
    <x v="19"/>
    <s v="Rio Blanco"/>
    <s v="08"/>
    <x v="5"/>
    <s v="Production Traffic"/>
    <s v="Production"/>
    <s v="traffic"/>
    <n v="0.6893285549758299"/>
    <n v="0.53019411758814872"/>
    <n v="9.3882426488098386E-2"/>
    <n v="7.1895278942348869E-3"/>
    <n v="0.10107195438233327"/>
    <n v="4.1098117739885323E-2"/>
    <n v="0"/>
    <n v="0"/>
    <n v="4.1098117739885323E-2"/>
    <n v="2.7864222466890604E-3"/>
    <n v="0"/>
    <n v="3.9851755072383435E-2"/>
    <n v="0"/>
    <n v="0"/>
    <n v="3.9851755072383435E-2"/>
    <n v="0"/>
  </r>
  <r>
    <x v="19"/>
    <s v="Routt"/>
    <s v="08"/>
    <x v="6"/>
    <s v="Production Traffic"/>
    <s v="Production"/>
    <s v="traffic"/>
    <n v="9.3982917825755526E-3"/>
    <n v="7.2286560342380013E-3"/>
    <n v="1.2799911319824637E-3"/>
    <n v="9.8021880047250692E-5"/>
    <n v="1.3780130120297144E-3"/>
    <n v="5.6033091832040827E-4"/>
    <n v="0"/>
    <n v="0"/>
    <n v="5.6033091832040827E-4"/>
    <n v="3.7990025387475393E-5"/>
    <n v="0"/>
    <n v="5.4333803454744063E-4"/>
    <n v="0"/>
    <n v="0"/>
    <n v="5.4333803454744063E-4"/>
    <n v="0"/>
  </r>
  <r>
    <x v="20"/>
    <s v="Delta"/>
    <s v="08"/>
    <x v="0"/>
    <s v="Production Traffic"/>
    <s v="Production"/>
    <s v="traffic"/>
    <n v="2.5053973216853178E-4"/>
    <n v="2.5261454758122398E-4"/>
    <n v="2.9008767500066987E-5"/>
    <n v="4.2006375095937435E-6"/>
    <n v="3.320940500966073E-5"/>
    <n v="1.4407467835135155E-5"/>
    <n v="2.6865425085787798E-6"/>
    <n v="3.5365307534528264E-7"/>
    <n v="8.4808344166342547E-4"/>
    <n v="1.0147956374428428E-6"/>
    <n v="8.3063577824436623E-4"/>
    <n v="1.396554099540996E-5"/>
    <n v="7.0328346795263992E-7"/>
    <n v="8.4808901681229901E-8"/>
    <n v="1.1013818586649148E-4"/>
    <n v="9.5384552501447649E-5"/>
  </r>
  <r>
    <x v="20"/>
    <s v="Garfield"/>
    <s v="08"/>
    <x v="1"/>
    <s v="Production Traffic"/>
    <s v="Production"/>
    <s v="traffic"/>
    <n v="1.7475146318755093"/>
    <n v="1.7619864693790372"/>
    <n v="0.20233615331296725"/>
    <n v="2.9299446629416363E-2"/>
    <n v="0.23163559994238361"/>
    <n v="0.10049208815006772"/>
    <n v="1.8738633997336988E-2"/>
    <n v="2.4667302005333468E-3"/>
    <n v="5.9153820056023925"/>
    <n v="7.0781995711638283E-3"/>
    <n v="5.7936845532544545"/>
    <n v="9.7409648442984484E-2"/>
    <n v="4.9054021889696634E-3"/>
    <n v="5.9154208922657862E-4"/>
    <n v="0.7682138464187781"/>
    <n v="0.66530725369759736"/>
  </r>
  <r>
    <x v="20"/>
    <s v="Gunnison"/>
    <s v="08"/>
    <x v="2"/>
    <s v="Production Traffic"/>
    <s v="Production"/>
    <s v="traffic"/>
    <n v="2.5053973216853181E-3"/>
    <n v="2.5261454758122395E-3"/>
    <n v="2.9008767500066985E-4"/>
    <n v="4.2006375095937435E-5"/>
    <n v="3.3209405009660726E-4"/>
    <n v="1.4407467835135155E-4"/>
    <n v="2.6865425085787799E-5"/>
    <n v="3.5365307534528264E-6"/>
    <n v="8.4808344166342545E-3"/>
    <n v="1.0147956374428427E-5"/>
    <n v="8.3063577824436623E-3"/>
    <n v="1.3965540995409962E-4"/>
    <n v="7.0328346795263996E-6"/>
    <n v="8.4808901681229903E-7"/>
    <n v="1.1013818586649148E-3"/>
    <n v="9.5384552501447649E-4"/>
  </r>
  <r>
    <x v="20"/>
    <s v="Mesa"/>
    <s v="08"/>
    <x v="3"/>
    <s v="Production Traffic"/>
    <s v="Production"/>
    <s v="traffic"/>
    <n v="0.18640156073338765"/>
    <n v="0.18794522340043063"/>
    <n v="2.1582523020049836E-2"/>
    <n v="3.1252743071377453E-3"/>
    <n v="2.4707797327187583E-2"/>
    <n v="1.0719156069340556E-2"/>
    <n v="1.9987876263826121E-3"/>
    <n v="2.6311788805689028E-4"/>
    <n v="0.63097408059758853"/>
    <n v="7.5500795425747494E-4"/>
    <n v="0.61799301901380843"/>
    <n v="1.0390362500585011E-2"/>
    <n v="5.2324290015676406E-4"/>
    <n v="6.3097822850835045E-5"/>
    <n v="8.1942810284669654E-2"/>
    <n v="7.0966107061077047E-2"/>
  </r>
  <r>
    <x v="20"/>
    <s v="Moffat"/>
    <s v="08"/>
    <x v="4"/>
    <s v="Production Traffic"/>
    <s v="Production"/>
    <s v="traffic"/>
    <n v="0.10698046563596308"/>
    <n v="0.10786641181718264"/>
    <n v="1.2386743722528603E-2"/>
    <n v="1.7936722165965288E-3"/>
    <n v="1.4180415939125132E-2"/>
    <n v="6.151988765602712E-3"/>
    <n v="1.147153651163139E-3"/>
    <n v="1.510098631724357E-4"/>
    <n v="0.36213162959028267"/>
    <n v="4.3331773718809384E-4"/>
    <n v="0.35468147731034438"/>
    <n v="5.9632860050400534E-3"/>
    <n v="3.0030204081577726E-4"/>
    <n v="3.6213401017885172E-5"/>
    <n v="4.7029005364991869E-2"/>
    <n v="4.0729203918118149E-2"/>
  </r>
  <r>
    <x v="20"/>
    <s v="Rio Blanco"/>
    <s v="08"/>
    <x v="5"/>
    <s v="Production Traffic"/>
    <s v="Production"/>
    <s v="traffic"/>
    <n v="0.4777792692453901"/>
    <n v="0.48173594223739408"/>
    <n v="5.5319719622627744E-2"/>
    <n v="8.0106157307952685E-3"/>
    <n v="6.3330335353423015E-2"/>
    <n v="2.747504116160274E-2"/>
    <n v="5.123236563859733E-3"/>
    <n v="6.7441641468345397E-4"/>
    <n v="1.6172951232521524"/>
    <n v="1.9352152806035011E-3"/>
    <n v="1.5840224291120064"/>
    <n v="2.6632286678246794E-2"/>
    <n v="1.3411615733856842E-3"/>
    <n v="1.6173057550610543E-4"/>
    <n v="0.21003352044739926"/>
    <n v="0.18189834162026067"/>
  </r>
  <r>
    <x v="20"/>
    <s v="Routt"/>
    <s v="08"/>
    <x v="6"/>
    <s v="Production Traffic"/>
    <s v="Production"/>
    <s v="traffic"/>
    <n v="6.514033036381827E-3"/>
    <n v="6.5679782371118236E-3"/>
    <n v="7.5422795500174175E-4"/>
    <n v="1.0921657524943735E-4"/>
    <n v="8.6344453025117911E-4"/>
    <n v="3.7459416371351406E-4"/>
    <n v="6.9850105223048282E-5"/>
    <n v="9.1949799589773502E-6"/>
    <n v="2.2050169483249064E-2"/>
    <n v="2.6384686573513913E-5"/>
    <n v="2.1596530234353525E-2"/>
    <n v="3.63104065880659E-4"/>
    <n v="1.8285370166768638E-5"/>
    <n v="2.2050314437119777E-6"/>
    <n v="2.8635928325287789E-3"/>
    <n v="2.4799983650376392E-3"/>
  </r>
  <r>
    <x v="21"/>
    <s v="Delta"/>
    <s v="08"/>
    <x v="0"/>
    <s v="Production Traffic"/>
    <s v="Production"/>
    <s v="traffic"/>
    <n v="1.0867547765520137E-4"/>
    <n v="4.745424263389925E-5"/>
    <n v="1.0650722326050093E-5"/>
    <n v="2.7709435573055588E-7"/>
    <n v="1.0927816681780649E-5"/>
    <n v="5.8823216175057748E-6"/>
    <n v="0"/>
    <n v="0"/>
    <n v="5.8823216175057748E-6"/>
    <n v="4.1269111054316493E-7"/>
    <n v="0"/>
    <n v="5.7055377693991786E-6"/>
    <n v="0"/>
    <n v="0"/>
    <n v="5.7055377693991786E-6"/>
    <n v="0"/>
  </r>
  <r>
    <x v="21"/>
    <s v="Garfield"/>
    <s v="08"/>
    <x v="1"/>
    <s v="Production Traffic"/>
    <s v="Production"/>
    <s v="traffic"/>
    <n v="0.75801145664502967"/>
    <n v="0.33099334237144729"/>
    <n v="7.4288788224199404E-2"/>
    <n v="1.9327331312206273E-3"/>
    <n v="7.6221521355420027E-2"/>
    <n v="4.1029193282102777E-2"/>
    <n v="0"/>
    <n v="0"/>
    <n v="4.1029193282102777E-2"/>
    <n v="2.8785204960385755E-3"/>
    <n v="0"/>
    <n v="3.979612594155927E-2"/>
    <n v="0"/>
    <n v="0"/>
    <n v="3.979612594155927E-2"/>
    <n v="0"/>
  </r>
  <r>
    <x v="21"/>
    <s v="Gunnison"/>
    <s v="08"/>
    <x v="2"/>
    <s v="Production Traffic"/>
    <s v="Production"/>
    <s v="traffic"/>
    <n v="1.0867547765520138E-3"/>
    <n v="4.7454242633899248E-4"/>
    <n v="1.0650722326050094E-4"/>
    <n v="2.7709435573055586E-6"/>
    <n v="1.092781668178065E-4"/>
    <n v="5.8823216175057743E-5"/>
    <n v="0"/>
    <n v="0"/>
    <n v="5.8823216175057743E-5"/>
    <n v="4.126911105431649E-6"/>
    <n v="0"/>
    <n v="5.7055377693991786E-5"/>
    <n v="0"/>
    <n v="0"/>
    <n v="5.7055377693991786E-5"/>
    <n v="0"/>
  </r>
  <r>
    <x v="21"/>
    <s v="Mesa"/>
    <s v="08"/>
    <x v="3"/>
    <s v="Production Traffic"/>
    <s v="Production"/>
    <s v="traffic"/>
    <n v="8.085455537546983E-2"/>
    <n v="3.530595651962104E-2"/>
    <n v="7.9241374105812699E-3"/>
    <n v="2.0615820066353355E-4"/>
    <n v="8.130295611244804E-3"/>
    <n v="4.3764472834242965E-3"/>
    <n v="0"/>
    <n v="0"/>
    <n v="4.3764472834242965E-3"/>
    <n v="3.0704218624411469E-4"/>
    <n v="0"/>
    <n v="4.2449201004329884E-3"/>
    <n v="0"/>
    <n v="0"/>
    <n v="4.2449201004329884E-3"/>
    <n v="0"/>
  </r>
  <r>
    <x v="21"/>
    <s v="Moffat"/>
    <s v="08"/>
    <x v="4"/>
    <s v="Production Traffic"/>
    <s v="Production"/>
    <s v="traffic"/>
    <n v="4.6404428958770991E-2"/>
    <n v="2.026296160467498E-2"/>
    <n v="4.5478584332233904E-3"/>
    <n v="1.1831928989694737E-4"/>
    <n v="4.6661777231203376E-3"/>
    <n v="2.5117513306749657E-3"/>
    <n v="0"/>
    <n v="0"/>
    <n v="2.5117513306749657E-3"/>
    <n v="1.7621910420193143E-4"/>
    <n v="0"/>
    <n v="2.4362646275334493E-3"/>
    <n v="0"/>
    <n v="0"/>
    <n v="2.4362646275334493E-3"/>
    <n v="0"/>
  </r>
  <r>
    <x v="21"/>
    <s v="Rio Blanco"/>
    <s v="08"/>
    <x v="5"/>
    <s v="Production Traffic"/>
    <s v="Production"/>
    <s v="traffic"/>
    <n v="0.20724413588846904"/>
    <n v="9.0495240702845869E-2"/>
    <n v="2.0310927475777528E-2"/>
    <n v="5.2841893637817E-4"/>
    <n v="2.0839346412155697E-2"/>
    <n v="1.1217587324583512E-2"/>
    <n v="0"/>
    <n v="0"/>
    <n v="1.1217587324583512E-2"/>
    <n v="7.8700194780581556E-4"/>
    <n v="0"/>
    <n v="1.0880460526244234E-2"/>
    <n v="0"/>
    <n v="0"/>
    <n v="1.0880460526244234E-2"/>
    <n v="0"/>
  </r>
  <r>
    <x v="21"/>
    <s v="Routt"/>
    <s v="08"/>
    <x v="6"/>
    <s v="Production Traffic"/>
    <s v="Production"/>
    <s v="traffic"/>
    <n v="2.825562419035236E-3"/>
    <n v="1.2338103084813805E-3"/>
    <n v="2.7691878047730244E-4"/>
    <n v="7.2044532489944531E-6"/>
    <n v="2.8412323372629689E-4"/>
    <n v="1.5294036205515014E-4"/>
    <n v="0"/>
    <n v="0"/>
    <n v="1.5294036205515014E-4"/>
    <n v="1.0729968874122289E-5"/>
    <n v="0"/>
    <n v="1.4834398200437866E-4"/>
    <n v="0"/>
    <n v="0"/>
    <n v="1.4834398200437866E-4"/>
    <n v="0"/>
  </r>
  <r>
    <x v="22"/>
    <s v="Delta"/>
    <s v="08"/>
    <x v="0"/>
    <s v="Production Traffic"/>
    <s v="Production"/>
    <s v="traffic"/>
    <n v="3.3559936943972314E-3"/>
    <n v="8.8174312355423709E-3"/>
    <n v="6.1601908047792487E-4"/>
    <n v="9.1435276406864541E-5"/>
    <n v="7.0745435688478945E-4"/>
    <n v="1.2771611498297694E-4"/>
    <n v="5.5220329649700261E-5"/>
    <n v="1.0059914229481917E-5"/>
    <n v="0.86418765125487207"/>
    <n v="2.1730996858222227E-5"/>
    <n v="0.86399465489600991"/>
    <n v="1.2333915797051905E-4"/>
    <n v="1.4455590791972399E-5"/>
    <n v="2.4124460835354133E-6"/>
    <n v="0.2051839561963778"/>
    <n v="0.20504374900153177"/>
  </r>
  <r>
    <x v="22"/>
    <s v="Gunnison"/>
    <s v="08"/>
    <x v="2"/>
    <s v="Production Traffic"/>
    <s v="Production"/>
    <s v="traffic"/>
    <n v="3.3559936943972316E-2"/>
    <n v="8.8174312355423709E-2"/>
    <n v="6.1601908047792487E-3"/>
    <n v="9.1435276406864538E-4"/>
    <n v="7.0745435688478941E-3"/>
    <n v="1.2771611498297694E-3"/>
    <n v="5.5220329649700265E-4"/>
    <n v="1.0059914229481917E-4"/>
    <n v="8.6418765125487216"/>
    <n v="2.1730996858222227E-4"/>
    <n v="8.6399465489601006"/>
    <n v="1.2333915797051907E-3"/>
    <n v="1.4455590791972401E-4"/>
    <n v="2.4124460835354135E-5"/>
    <n v="2.0518395619637779"/>
    <n v="2.0504374900153177"/>
  </r>
  <r>
    <x v="22"/>
    <s v="Routt"/>
    <s v="08"/>
    <x v="6"/>
    <s v="Production Traffic"/>
    <s v="Production"/>
    <s v="traffic"/>
    <n v="8.7255836054328018E-2"/>
    <n v="0.22925321212410166"/>
    <n v="1.6016496092426048E-2"/>
    <n v="2.3773171865784782E-3"/>
    <n v="1.8393813279004526E-2"/>
    <n v="3.3206189895574009E-3"/>
    <n v="1.4357285708922068E-3"/>
    <n v="2.6155776996652987E-4"/>
    <n v="22.468878932626676"/>
    <n v="5.6500591831377793E-4"/>
    <n v="22.463861027296261"/>
    <n v="3.2068181072334961E-3"/>
    <n v="3.758453605912824E-4"/>
    <n v="6.2723598171920758E-5"/>
    <n v="5.3347828611058237"/>
    <n v="5.331137474039827"/>
  </r>
  <r>
    <x v="22"/>
    <s v="Moffat"/>
    <s v="08"/>
    <x v="4"/>
    <s v="Production Traffic"/>
    <s v="Production"/>
    <s v="traffic"/>
    <n v="1.4330093075076178"/>
    <n v="3.7650431375765923"/>
    <n v="0.26304014736407394"/>
    <n v="3.9042863025731157E-2"/>
    <n v="0.30208301038980512"/>
    <n v="5.4534781097731161E-2"/>
    <n v="2.3579080760422012E-2"/>
    <n v="4.2955833759887787E-3"/>
    <n v="369.00812708583044"/>
    <n v="9.2791356584608908E-3"/>
    <n v="368.9257176405963"/>
    <n v="5.2665820453411644E-2"/>
    <n v="6.172537268172215E-3"/>
    <n v="1.0301144776696217E-3"/>
    <n v="87.613549295853332"/>
    <n v="87.553680823654076"/>
  </r>
  <r>
    <x v="22"/>
    <s v="Mesa"/>
    <s v="08"/>
    <x v="3"/>
    <s v="Production Traffic"/>
    <s v="Production"/>
    <s v="traffic"/>
    <n v="2.49685930863154"/>
    <n v="6.5601688392435236"/>
    <n v="0.4583181958755761"/>
    <n v="6.8027845646707219E-2"/>
    <n v="0.52634604152228337"/>
    <n v="9.5020789547334852E-2"/>
    <n v="4.1083925259376992E-2"/>
    <n v="7.4845761867345468E-3"/>
    <n v="642.95561253362484"/>
    <n v="1.6167861662517335E-2"/>
    <n v="642.81202324263143"/>
    <n v="9.1764333530066175E-2"/>
    <n v="1.0754959549227465E-2"/>
    <n v="1.7948598861503475E-3"/>
    <n v="152.6568634101051"/>
    <n v="152.55254925713965"/>
  </r>
  <r>
    <x v="22"/>
    <s v="Rio Blanco"/>
    <s v="08"/>
    <x v="5"/>
    <s v="Production Traffic"/>
    <s v="Production"/>
    <s v="traffic"/>
    <n v="6.3998799752155202"/>
    <n v="16.814841366179301"/>
    <n v="1.1747483864714028"/>
    <n v="0.17436707210789065"/>
    <n v="1.3491154585792935"/>
    <n v="0.24355463127253704"/>
    <n v="0.10530516864197839"/>
    <n v="1.9184256435622018E-2"/>
    <n v="1648.005850943041"/>
    <n v="4.1441011008629784E-2"/>
    <n v="1647.6378068866909"/>
    <n v="0.23520777424977984"/>
    <n v="2.7566811640291365E-2"/>
    <n v="4.6005346813020338E-3"/>
    <n v="391.28580446649249"/>
    <n v="391.01842934592111"/>
  </r>
  <r>
    <x v="22"/>
    <s v="Garfield"/>
    <s v="08"/>
    <x v="1"/>
    <s v="Production Traffic"/>
    <s v="Production"/>
    <s v="traffic"/>
    <n v="23.408056018420687"/>
    <n v="61.501582867908034"/>
    <n v="4.2967330863335258"/>
    <n v="0.63776105293788021"/>
    <n v="4.9344941392714059"/>
    <n v="0.89081990200626426"/>
    <n v="0.38516179930665934"/>
    <n v="7.0167901750636377E-2"/>
    <n v="6027.7088675027335"/>
    <n v="0.15157370308610002"/>
    <n v="6026.3627178996703"/>
    <n v="0.86029062684437052"/>
    <n v="0.10082774577400749"/>
    <n v="1.6826811432659509E-2"/>
    <n v="1431.1580944697353"/>
    <n v="1430.1801492856841"/>
  </r>
  <r>
    <x v="23"/>
    <s v="Delta"/>
    <s v="08"/>
    <x v="0"/>
    <s v="Production Traffic"/>
    <s v="Production"/>
    <s v="traffic"/>
    <n v="8.2942306418235271E-4"/>
    <n v="8.7405839059240362E-4"/>
    <n v="1.5481225743686357E-4"/>
    <n v="1.0524899267366531E-5"/>
    <n v="1.653371567042301E-4"/>
    <n v="5.7436730008870468E-5"/>
    <n v="0"/>
    <n v="0"/>
    <n v="5.7436730008870468E-5"/>
    <n v="6.2415458104963353E-6"/>
    <n v="0"/>
    <n v="5.5668470999185918E-5"/>
    <n v="0"/>
    <n v="0"/>
    <n v="5.5668470999185918E-5"/>
    <n v="0"/>
  </r>
  <r>
    <x v="23"/>
    <s v="Garfield"/>
    <s v="08"/>
    <x v="1"/>
    <s v="Production Traffic"/>
    <s v="Production"/>
    <s v="traffic"/>
    <n v="5.7852258726719104"/>
    <n v="6.0965572743820156"/>
    <n v="1.0798154956221235"/>
    <n v="7.3411172389881568E-2"/>
    <n v="1.1532266680120051"/>
    <n v="0.40062119181187156"/>
    <n v="0"/>
    <n v="0"/>
    <n v="0.40062119181187156"/>
    <n v="4.3534782028211941E-2"/>
    <n v="0"/>
    <n v="0.38828758521932183"/>
    <n v="0"/>
    <n v="0"/>
    <n v="0.38828758521932183"/>
    <n v="0"/>
  </r>
  <r>
    <x v="23"/>
    <s v="Gunnison"/>
    <s v="08"/>
    <x v="2"/>
    <s v="Production Traffic"/>
    <s v="Production"/>
    <s v="traffic"/>
    <n v="8.294230641823528E-3"/>
    <n v="8.7405839059240369E-3"/>
    <n v="1.5481225743686356E-3"/>
    <n v="1.0524899267366532E-4"/>
    <n v="1.653371567042301E-3"/>
    <n v="5.7436730008870475E-4"/>
    <n v="0"/>
    <n v="0"/>
    <n v="5.7436730008870475E-4"/>
    <n v="6.2415458104963351E-5"/>
    <n v="0"/>
    <n v="5.5668470999185925E-4"/>
    <n v="0"/>
    <n v="0"/>
    <n v="5.5668470999185925E-4"/>
    <n v="0"/>
  </r>
  <r>
    <x v="23"/>
    <s v="Mesa"/>
    <s v="08"/>
    <x v="3"/>
    <s v="Production Traffic"/>
    <s v="Production"/>
    <s v="traffic"/>
    <n v="0.61709075975167038"/>
    <n v="0.65029944260074835"/>
    <n v="0.1151803195330265"/>
    <n v="7.8305250549206996E-3"/>
    <n v="0.1230108445879472"/>
    <n v="4.273292712659963E-2"/>
    <n v="0"/>
    <n v="0"/>
    <n v="4.273292712659963E-2"/>
    <n v="4.6437100830092736E-3"/>
    <n v="0"/>
    <n v="4.1417342423394322E-2"/>
    <n v="0"/>
    <n v="0"/>
    <n v="4.1417342423394322E-2"/>
    <n v="0"/>
  </r>
  <r>
    <x v="23"/>
    <s v="Moffat"/>
    <s v="08"/>
    <x v="4"/>
    <s v="Production Traffic"/>
    <s v="Production"/>
    <s v="traffic"/>
    <n v="0.35416364840586462"/>
    <n v="0.37322293278295637"/>
    <n v="6.6104833925540743E-2"/>
    <n v="4.4941319871655092E-3"/>
    <n v="7.0598965912706257E-2"/>
    <n v="2.4525483713787693E-2"/>
    <n v="0"/>
    <n v="0"/>
    <n v="2.4525483713787693E-2"/>
    <n v="2.6651400610819354E-3"/>
    <n v="0"/>
    <n v="2.3770437116652388E-2"/>
    <n v="0"/>
    <n v="0"/>
    <n v="2.3770437116652388E-2"/>
    <n v="0"/>
  </r>
  <r>
    <x v="23"/>
    <s v="Rio Blanco"/>
    <s v="08"/>
    <x v="5"/>
    <s v="Production Traffic"/>
    <s v="Production"/>
    <s v="traffic"/>
    <n v="1.5817097833957465"/>
    <n v="1.6668293508597138"/>
    <n v="0.29522697493209882"/>
    <n v="2.0070982902867976E-2"/>
    <n v="0.31529795783496678"/>
    <n v="0.10953184412691598"/>
    <n v="0"/>
    <n v="0"/>
    <n v="0.10953184412691598"/>
    <n v="1.1902627860616511E-2"/>
    <n v="0"/>
    <n v="0.10615977419544755"/>
    <n v="0"/>
    <n v="0"/>
    <n v="0.10615977419544755"/>
    <n v="0"/>
  </r>
  <r>
    <x v="23"/>
    <s v="Routt"/>
    <s v="08"/>
    <x v="6"/>
    <s v="Production Traffic"/>
    <s v="Production"/>
    <s v="traffic"/>
    <n v="2.1564999668741171E-2"/>
    <n v="2.2725518155402497E-2"/>
    <n v="4.0251186933584534E-3"/>
    <n v="2.7364738095152983E-4"/>
    <n v="4.2987660743099834E-3"/>
    <n v="1.4933549802306322E-3"/>
    <n v="0"/>
    <n v="0"/>
    <n v="1.4933549802306322E-3"/>
    <n v="1.6228019107290473E-4"/>
    <n v="0"/>
    <n v="1.4473802459788339E-3"/>
    <n v="0"/>
    <n v="0"/>
    <n v="1.4473802459788339E-3"/>
    <n v="0"/>
  </r>
  <r>
    <x v="24"/>
    <s v="Delta"/>
    <s v="08"/>
    <x v="0"/>
    <s v="Production Traffic"/>
    <s v="Production"/>
    <s v="traffic"/>
    <n v="1.9925793769550279E-5"/>
    <n v="3.8824297364421046E-4"/>
    <n v="9.0564098464225176E-6"/>
    <n v="4.6034379019966664E-6"/>
    <n v="1.3659847748419184E-5"/>
    <n v="6.0818916155682773E-7"/>
    <n v="2.1327881713745877E-6"/>
    <n v="3.6310845121515862E-7"/>
    <n v="1.6918316637584815E-3"/>
    <n v="5.6367764966793548E-7"/>
    <n v="1.688727577974335E-3"/>
    <n v="5.6002890496015416E-7"/>
    <n v="5.5832024172684126E-7"/>
    <n v="8.7076443218611975E-8"/>
    <n v="1.6962968946552837E-4"/>
    <n v="1.6842426387562277E-4"/>
  </r>
  <r>
    <x v="24"/>
    <s v="Garfield"/>
    <s v="08"/>
    <x v="1"/>
    <s v="Production Traffic"/>
    <s v="Production"/>
    <s v="traffic"/>
    <n v="0.1389824115426132"/>
    <n v="2.7079947411683682"/>
    <n v="6.3168458678797071E-2"/>
    <n v="3.2108979366426746E-2"/>
    <n v="9.5277438045223817E-2"/>
    <n v="4.2421194018588742E-3"/>
    <n v="1.4876197495337751E-2"/>
    <n v="2.5326814472257319E-3"/>
    <n v="11.80052585471541"/>
    <n v="3.9316516064338506E-3"/>
    <n v="11.778874856370988"/>
    <n v="3.9062016120970759E-3"/>
    <n v="3.8942836860447181E-3"/>
    <n v="6.0735819144981857E-4"/>
    <n v="1.1831670840220605"/>
    <n v="1.1747592405324689"/>
  </r>
  <r>
    <x v="24"/>
    <s v="Gunnison"/>
    <s v="08"/>
    <x v="2"/>
    <s v="Production Traffic"/>
    <s v="Production"/>
    <s v="traffic"/>
    <n v="1.9925793769550278E-4"/>
    <n v="3.882429736442105E-3"/>
    <n v="9.0564098464225186E-5"/>
    <n v="4.6034379019966664E-5"/>
    <n v="1.3659847748419184E-4"/>
    <n v="6.0818916155682777E-6"/>
    <n v="2.132788171374588E-5"/>
    <n v="3.6310845121515867E-6"/>
    <n v="1.6918316637584814E-2"/>
    <n v="5.6367764966793554E-6"/>
    <n v="1.688727577974335E-2"/>
    <n v="5.6002890496015424E-6"/>
    <n v="5.5832024172684128E-6"/>
    <n v="8.7076443218611985E-7"/>
    <n v="1.696296894655284E-3"/>
    <n v="1.6842426387562279E-3"/>
  </r>
  <r>
    <x v="24"/>
    <s v="Mesa"/>
    <s v="08"/>
    <x v="3"/>
    <s v="Production Traffic"/>
    <s v="Production"/>
    <s v="traffic"/>
    <n v="1.4824790564545408E-2"/>
    <n v="0.28885277239129259"/>
    <n v="6.7379689257383536E-3"/>
    <n v="3.4249577990855197E-3"/>
    <n v="1.0162926724823874E-2"/>
    <n v="4.5249273619827983E-4"/>
    <n v="1.5867943995026934E-3"/>
    <n v="2.7015268770407805E-4"/>
    <n v="1.2587227578363103"/>
    <n v="4.1937617135294405E-4"/>
    <n v="1.2564133180129051"/>
    <n v="4.1666150529035472E-4"/>
    <n v="4.1539025984476991E-4"/>
    <n v="6.4784873754647311E-5"/>
    <n v="0.12620448896235309"/>
    <n v="0.12530765232346333"/>
  </r>
  <r>
    <x v="24"/>
    <s v="Moffat"/>
    <s v="08"/>
    <x v="4"/>
    <s v="Production Traffic"/>
    <s v="Production"/>
    <s v="traffic"/>
    <n v="8.5083139395979689E-3"/>
    <n v="0.1657797497460779"/>
    <n v="3.8670870044224155E-3"/>
    <n v="1.9656679841525766E-3"/>
    <n v="5.8327549885749917E-3"/>
    <n v="2.5969677198476546E-4"/>
    <n v="9.1070054917694911E-4"/>
    <n v="1.5504730866887275E-4"/>
    <n v="0.7224121204248718"/>
    <n v="2.4069035640820848E-4"/>
    <n v="0.72108667579504115"/>
    <n v="2.3913234241798587E-4"/>
    <n v="2.3840274321736124E-4"/>
    <n v="3.718164125434732E-5"/>
    <n v="7.2431877401780628E-2"/>
    <n v="7.1917160674890929E-2"/>
  </r>
  <r>
    <x v="24"/>
    <s v="Rio Blanco"/>
    <s v="08"/>
    <x v="5"/>
    <s v="Production Traffic"/>
    <s v="Production"/>
    <s v="traffic"/>
    <n v="3.7998488718532383E-2"/>
    <n v="0.74037935073950933"/>
    <n v="1.7270573577127742E-2"/>
    <n v="8.7787560791076427E-3"/>
    <n v="2.6049329656235385E-2"/>
    <n v="1.1598167310888706E-3"/>
    <n v="4.0672270428113392E-3"/>
    <n v="6.9244781646730751E-4"/>
    <n v="3.2263229827874245"/>
    <n v="1.0749332779167531E-3"/>
    <n v="3.2204034911970569"/>
    <n v="1.067975121759014E-3"/>
    <n v="1.0647167009730863E-3"/>
    <n v="1.6605477721789305E-4"/>
    <n v="0.32348381781076263"/>
    <n v="0.32118507121081263"/>
  </r>
  <r>
    <x v="24"/>
    <s v="Routt"/>
    <s v="08"/>
    <x v="6"/>
    <s v="Production Traffic"/>
    <s v="Production"/>
    <s v="traffic"/>
    <n v="5.1807063800830735E-4"/>
    <n v="1.0094317314749473E-2"/>
    <n v="2.3546665600698551E-4"/>
    <n v="1.1968938545191333E-4"/>
    <n v="3.5515604145889884E-4"/>
    <n v="1.5812918200477525E-5"/>
    <n v="5.545249245573929E-5"/>
    <n v="9.440819731594125E-6"/>
    <n v="4.3987623257720529E-2"/>
    <n v="1.4655618891366325E-5"/>
    <n v="4.3906917027332716E-2"/>
    <n v="1.4560751528964011E-5"/>
    <n v="1.4516326284897875E-5"/>
    <n v="2.2639875236839118E-6"/>
    <n v="4.4103719261037386E-3"/>
    <n v="4.3790308607661926E-3"/>
  </r>
  <r>
    <x v="25"/>
    <s v="Delta"/>
    <s v="08"/>
    <x v="0"/>
    <s v="Production Traffic"/>
    <s v="Production"/>
    <s v="traffic"/>
    <n v="2.2043498648241393E-5"/>
    <n v="1.2854798485821995E-4"/>
    <n v="5.7053602662868758E-6"/>
    <n v="5.7805942431286234E-6"/>
    <n v="1.14859545094155E-5"/>
    <n v="5.3071501375679619E-7"/>
    <n v="0"/>
    <n v="0"/>
    <n v="5.3071501375679619E-7"/>
    <n v="1.5519404842691803E-6"/>
    <n v="0"/>
    <n v="4.8869192296541565E-7"/>
    <n v="0"/>
    <n v="0"/>
    <n v="4.8869192296541565E-7"/>
    <n v="0"/>
  </r>
  <r>
    <x v="25"/>
    <s v="Garfield"/>
    <s v="08"/>
    <x v="1"/>
    <s v="Production Traffic"/>
    <s v="Production"/>
    <s v="traffic"/>
    <n v="0.15375340307148375"/>
    <n v="0.89662219438608415"/>
    <n v="3.9794887857350962E-2"/>
    <n v="4.0319644845822157E-2"/>
    <n v="8.0114532703173119E-2"/>
    <n v="3.7017372209536535E-3"/>
    <n v="0"/>
    <n v="0"/>
    <n v="3.7017372209536535E-3"/>
    <n v="1.0824784877777533E-2"/>
    <n v="0"/>
    <n v="3.4086261626837745E-3"/>
    <n v="0"/>
    <n v="0"/>
    <n v="3.4086261626837745E-3"/>
    <n v="0"/>
  </r>
  <r>
    <x v="25"/>
    <s v="Gunnison"/>
    <s v="08"/>
    <x v="2"/>
    <s v="Production Traffic"/>
    <s v="Production"/>
    <s v="traffic"/>
    <n v="2.2043498648241394E-4"/>
    <n v="1.2854798485821995E-3"/>
    <n v="5.7053602662868758E-5"/>
    <n v="5.7805942431286242E-5"/>
    <n v="1.14859545094155E-4"/>
    <n v="5.3071501375679615E-6"/>
    <n v="0"/>
    <n v="0"/>
    <n v="5.3071501375679615E-6"/>
    <n v="1.5519404842691802E-5"/>
    <n v="0"/>
    <n v="4.8869192296541567E-6"/>
    <n v="0"/>
    <n v="0"/>
    <n v="4.8869192296541567E-6"/>
    <n v="0"/>
  </r>
  <r>
    <x v="25"/>
    <s v="Mesa"/>
    <s v="08"/>
    <x v="3"/>
    <s v="Production Traffic"/>
    <s v="Production"/>
    <s v="traffic"/>
    <n v="1.6400362994291599E-2"/>
    <n v="9.5639700734515637E-2"/>
    <n v="4.2447880381174356E-3"/>
    <n v="4.3007621168876962E-3"/>
    <n v="8.5455501550051327E-3"/>
    <n v="3.9485197023505635E-4"/>
    <n v="0"/>
    <n v="0"/>
    <n v="3.9485197023505635E-4"/>
    <n v="1.15464372029627E-3"/>
    <n v="0"/>
    <n v="3.6358679068626922E-4"/>
    <n v="0"/>
    <n v="0"/>
    <n v="3.6358679068626922E-4"/>
    <n v="0"/>
  </r>
  <r>
    <x v="25"/>
    <s v="Moffat"/>
    <s v="08"/>
    <x v="4"/>
    <s v="Production Traffic"/>
    <s v="Production"/>
    <s v="traffic"/>
    <n v="9.4125739227990755E-3"/>
    <n v="5.4889989534459921E-2"/>
    <n v="2.4361888337044962E-3"/>
    <n v="2.4683137418159227E-3"/>
    <n v="4.9045025755204193E-3"/>
    <n v="2.2661531087415197E-4"/>
    <n v="0"/>
    <n v="0"/>
    <n v="2.2661531087415197E-4"/>
    <n v="6.6267858678294004E-4"/>
    <n v="0"/>
    <n v="2.0867145110623251E-4"/>
    <n v="0"/>
    <n v="0"/>
    <n v="2.0867145110623251E-4"/>
    <n v="0"/>
  </r>
  <r>
    <x v="25"/>
    <s v="Rio Blanco"/>
    <s v="08"/>
    <x v="5"/>
    <s v="Production Traffic"/>
    <s v="Production"/>
    <s v="traffic"/>
    <n v="4.2036951922196336E-2"/>
    <n v="0.24514100712462544"/>
    <n v="1.0880122027809072E-2"/>
    <n v="1.1023593221646286E-2"/>
    <n v="2.1903715249455356E-2"/>
    <n v="1.0120735312342103E-3"/>
    <n v="0"/>
    <n v="0"/>
    <n v="1.0120735312342103E-3"/>
    <n v="2.9595505035013266E-3"/>
    <n v="0"/>
    <n v="9.3193549709504769E-4"/>
    <n v="0"/>
    <n v="0"/>
    <n v="9.3193549709504769E-4"/>
    <n v="0"/>
  </r>
  <r>
    <x v="25"/>
    <s v="Routt"/>
    <s v="08"/>
    <x v="6"/>
    <s v="Production Traffic"/>
    <s v="Production"/>
    <s v="traffic"/>
    <n v="5.7313096485427626E-4"/>
    <n v="3.3422476063137189E-3"/>
    <n v="1.4833936692345878E-4"/>
    <n v="1.5029545032134423E-4"/>
    <n v="2.9863481724480301E-4"/>
    <n v="1.3798590357676701E-5"/>
    <n v="0"/>
    <n v="0"/>
    <n v="1.3798590357676701E-5"/>
    <n v="4.0350452590998687E-5"/>
    <n v="0"/>
    <n v="1.2705989997100809E-5"/>
    <n v="0"/>
    <n v="0"/>
    <n v="1.2705989997100809E-5"/>
    <n v="0"/>
  </r>
  <r>
    <x v="26"/>
    <m/>
    <m/>
    <x v="7"/>
    <m/>
    <m/>
    <m/>
    <m/>
    <m/>
    <m/>
    <m/>
    <m/>
    <m/>
    <m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83">
  <r>
    <s v="Well Pad Construction Equipment"/>
    <s v="Delta"/>
    <s v="08"/>
    <x v="0"/>
    <s v="Construction Equipment"/>
    <s v="Construction"/>
    <s v="diesel equipment"/>
    <n v="0"/>
    <n v="0"/>
    <n v="0"/>
    <n v="0"/>
    <n v="0"/>
    <n v="0"/>
    <s v="-"/>
    <s v="-"/>
    <n v="0"/>
    <n v="0"/>
    <s v="-"/>
    <n v="0"/>
    <s v="-"/>
    <s v="-"/>
    <n v="0"/>
    <s v="-"/>
  </r>
  <r>
    <s v="Well Pad Construction Equipment"/>
    <s v="Garfield"/>
    <s v="08"/>
    <x v="1"/>
    <s v="Construction Equipment"/>
    <s v="Construction"/>
    <s v="diesel equipment"/>
    <n v="4.6463079394730027"/>
    <n v="1.8389337415540612"/>
    <n v="0.30949223858092129"/>
    <n v="0"/>
    <n v="0.30949223858092129"/>
    <n v="0.29338565362814273"/>
    <s v="-"/>
    <s v="-"/>
    <n v="0.29338565362814273"/>
    <n v="9.7893691806781646E-2"/>
    <s v="-"/>
    <n v="0.28458408401929841"/>
    <s v="-"/>
    <s v="-"/>
    <n v="0.28458408401929841"/>
    <s v="-"/>
  </r>
  <r>
    <s v="Well Pad Construction Equipment"/>
    <s v="Gunnison"/>
    <s v="08"/>
    <x v="2"/>
    <s v="Construction Equipment"/>
    <s v="Construction"/>
    <s v="diesel equipment"/>
    <n v="3.1225187765275553E-2"/>
    <n v="1.2358425682486971E-2"/>
    <n v="2.0799209582051158E-3"/>
    <n v="0"/>
    <n v="2.0799209582051158E-3"/>
    <n v="1.9716777797590236E-3"/>
    <s v="-"/>
    <s v="-"/>
    <n v="1.9716777797590236E-3"/>
    <n v="6.5788771375525294E-4"/>
    <s v="-"/>
    <n v="1.9125274463662526E-3"/>
    <s v="-"/>
    <s v="-"/>
    <n v="1.9125274463662526E-3"/>
    <s v="-"/>
  </r>
  <r>
    <s v="Well Pad Construction Equipment"/>
    <s v="Mesa"/>
    <s v="08"/>
    <x v="3"/>
    <s v="Construction Equipment"/>
    <s v="Construction"/>
    <s v="diesel equipment"/>
    <n v="9.3675563295826658E-2"/>
    <n v="3.7075277047460914E-2"/>
    <n v="6.2397628746153483E-3"/>
    <n v="0"/>
    <n v="6.2397628746153483E-3"/>
    <n v="5.9150333392770709E-3"/>
    <s v="-"/>
    <s v="-"/>
    <n v="5.9150333392770709E-3"/>
    <n v="1.9736631412657591E-3"/>
    <s v="-"/>
    <n v="5.7375823390987575E-3"/>
    <s v="-"/>
    <s v="-"/>
    <n v="5.7375823390987575E-3"/>
    <s v="-"/>
  </r>
  <r>
    <s v="Well Pad Construction Equipment"/>
    <s v="Moffat"/>
    <s v="08"/>
    <x v="4"/>
    <s v="Construction Equipment"/>
    <s v="Construction"/>
    <s v="diesel equipment"/>
    <n v="0.14988090127332265"/>
    <n v="5.9320443275937454E-2"/>
    <n v="9.9836205993845562E-3"/>
    <n v="0"/>
    <n v="9.9836205993845562E-3"/>
    <n v="9.4640533428433128E-3"/>
    <s v="-"/>
    <s v="-"/>
    <n v="9.4640533428433128E-3"/>
    <n v="3.1578610260252142E-3"/>
    <s v="-"/>
    <n v="9.1801317425580127E-3"/>
    <s v="-"/>
    <s v="-"/>
    <n v="9.1801317425580127E-3"/>
    <s v="-"/>
  </r>
  <r>
    <s v="Well Pad Construction Equipment"/>
    <s v="Rio Blanco"/>
    <s v="08"/>
    <x v="5"/>
    <s v="Construction Equipment"/>
    <s v="Construction"/>
    <s v="diesel equipment"/>
    <n v="0.64323886796467644"/>
    <n v="0.25458356905923157"/>
    <n v="4.2846371739025391E-2"/>
    <n v="0"/>
    <n v="4.2846371739025391E-2"/>
    <n v="4.0616562263035887E-2"/>
    <s v="-"/>
    <s v="-"/>
    <n v="4.0616562263035887E-2"/>
    <n v="1.355248690335821E-2"/>
    <s v="-"/>
    <n v="3.9398065395144802E-2"/>
    <s v="-"/>
    <s v="-"/>
    <n v="3.9398065395144802E-2"/>
    <s v="-"/>
  </r>
  <r>
    <s v="Well Pad Construction Equipment"/>
    <s v="Routt"/>
    <s v="08"/>
    <x v="6"/>
    <s v="Construction Equipment"/>
    <s v="Construction"/>
    <s v="diesel equipment"/>
    <n v="1.2490075106110221E-2"/>
    <n v="4.9433702729947881E-3"/>
    <n v="8.3196838328204639E-4"/>
    <n v="0"/>
    <n v="8.3196838328204639E-4"/>
    <n v="7.8867111190360944E-4"/>
    <s v="-"/>
    <s v="-"/>
    <n v="7.8867111190360944E-4"/>
    <n v="2.6315508550210116E-4"/>
    <s v="-"/>
    <n v="7.6501097854650109E-4"/>
    <s v="-"/>
    <s v="-"/>
    <n v="7.6501097854650109E-4"/>
    <s v="-"/>
  </r>
  <r>
    <s v="Pipeline Construction Equipment"/>
    <s v="Delta"/>
    <s v="08"/>
    <x v="0"/>
    <s v="Construction Equipment"/>
    <s v="Construction"/>
    <s v="diesel equipment"/>
    <n v="0"/>
    <n v="0"/>
    <n v="0"/>
    <n v="0"/>
    <n v="0"/>
    <n v="0"/>
    <s v="-"/>
    <s v="-"/>
    <n v="0"/>
    <n v="0"/>
    <s v="-"/>
    <n v="0"/>
    <s v="-"/>
    <s v="-"/>
    <n v="0"/>
    <s v="-"/>
  </r>
  <r>
    <s v="Pipeline Construction Equipment"/>
    <s v="Garfield"/>
    <s v="08"/>
    <x v="1"/>
    <s v="Construction Equipment"/>
    <s v="Construction"/>
    <s v="diesel equipment"/>
    <n v="5.3152488934929245"/>
    <n v="2.0901259063794089"/>
    <n v="0.47298849964877415"/>
    <n v="0"/>
    <n v="0.47298849964877415"/>
    <n v="0.40343543641444418"/>
    <s v="-"/>
    <s v="-"/>
    <n v="0.40343543641444418"/>
    <n v="0.11886098267336634"/>
    <s v="-"/>
    <n v="0.39133237332201082"/>
    <s v="-"/>
    <s v="-"/>
    <n v="0.39133237332201082"/>
    <s v="-"/>
  </r>
  <r>
    <s v="Pipeline Construction Equipment"/>
    <s v="Gunnison"/>
    <s v="08"/>
    <x v="2"/>
    <s v="Construction Equipment"/>
    <s v="Construction"/>
    <s v="diesel equipment"/>
    <n v="3.5720758692828793E-2"/>
    <n v="1.404654506975409E-2"/>
    <n v="3.1786861535535896E-3"/>
    <n v="0"/>
    <n v="3.1786861535535896E-3"/>
    <n v="2.7112596533228773E-3"/>
    <s v="-"/>
    <s v="-"/>
    <n v="2.7112596533228773E-3"/>
    <n v="7.9879692656832212E-4"/>
    <s v="-"/>
    <n v="2.629921863723191E-3"/>
    <s v="-"/>
    <s v="-"/>
    <n v="2.629921863723191E-3"/>
    <s v="-"/>
  </r>
  <r>
    <s v="Pipeline Construction Equipment"/>
    <s v="Mesa"/>
    <s v="08"/>
    <x v="3"/>
    <s v="Construction Equipment"/>
    <s v="Construction"/>
    <s v="diesel equipment"/>
    <n v="0.10716227607848638"/>
    <n v="4.2139635209262276E-2"/>
    <n v="9.53605846066077E-3"/>
    <n v="0"/>
    <n v="9.53605846066077E-3"/>
    <n v="8.1337789599686336E-3"/>
    <s v="-"/>
    <s v="-"/>
    <n v="8.1337789599686336E-3"/>
    <n v="2.3963907797049668E-3"/>
    <s v="-"/>
    <n v="7.8897655911695733E-3"/>
    <s v="-"/>
    <s v="-"/>
    <n v="7.8897655911695733E-3"/>
    <s v="-"/>
  </r>
  <r>
    <s v="Pipeline Construction Equipment"/>
    <s v="Moffat"/>
    <s v="08"/>
    <x v="4"/>
    <s v="Construction Equipment"/>
    <s v="Construction"/>
    <s v="diesel equipment"/>
    <n v="0.1714596417255782"/>
    <n v="6.742341633481963E-2"/>
    <n v="1.525769353705723E-2"/>
    <n v="0"/>
    <n v="1.525769353705723E-2"/>
    <n v="1.3014046335949811E-2"/>
    <s v="-"/>
    <s v="-"/>
    <n v="1.3014046335949811E-2"/>
    <n v="3.8342252475279462E-3"/>
    <s v="-"/>
    <n v="1.2623624945871315E-2"/>
    <s v="-"/>
    <s v="-"/>
    <n v="1.2623624945871315E-2"/>
    <s v="-"/>
  </r>
  <r>
    <s v="Pipeline Construction Equipment"/>
    <s v="Rio Blanco"/>
    <s v="08"/>
    <x v="5"/>
    <s v="Construction Equipment"/>
    <s v="Construction"/>
    <s v="diesel equipment"/>
    <n v="0.73584762907227319"/>
    <n v="0.28935882843693428"/>
    <n v="6.5480934763203949E-2"/>
    <n v="0"/>
    <n v="6.5480934763203949E-2"/>
    <n v="5.5851948858451281E-2"/>
    <s v="-"/>
    <s v="-"/>
    <n v="5.5851948858451281E-2"/>
    <n v="1.6455216687307438E-2"/>
    <s v="-"/>
    <n v="5.4176390392697733E-2"/>
    <s v="-"/>
    <s v="-"/>
    <n v="5.4176390392697733E-2"/>
    <s v="-"/>
  </r>
  <r>
    <s v="Pipeline Construction Equipment"/>
    <s v="Routt"/>
    <s v="08"/>
    <x v="6"/>
    <s v="Construction Equipment"/>
    <s v="Construction"/>
    <s v="diesel equipment"/>
    <n v="1.4288303477131517E-2"/>
    <n v="5.6186180279016364E-3"/>
    <n v="1.2714744614214359E-3"/>
    <n v="0"/>
    <n v="1.2714744614214359E-3"/>
    <n v="1.0845038613291511E-3"/>
    <s v="-"/>
    <s v="-"/>
    <n v="1.0845038613291511E-3"/>
    <n v="3.195187706273289E-4"/>
    <s v="-"/>
    <n v="1.0519687454892763E-3"/>
    <s v="-"/>
    <s v="-"/>
    <n v="1.0519687454892763E-3"/>
    <s v="-"/>
  </r>
  <r>
    <s v="Fracing Equipment"/>
    <s v="Delta"/>
    <s v="08"/>
    <x v="0"/>
    <s v="Completion Equipment"/>
    <s v="Completion/Recompletion"/>
    <s v="diesel equipment"/>
    <n v="0"/>
    <n v="0"/>
    <n v="0"/>
    <n v="0"/>
    <n v="0"/>
    <n v="0"/>
    <s v="-"/>
    <s v="-"/>
    <n v="0"/>
    <n v="0"/>
    <s v="-"/>
    <n v="0"/>
    <s v="-"/>
    <s v="-"/>
    <n v="0"/>
    <s v="-"/>
  </r>
  <r>
    <s v="Fracing Equipment"/>
    <s v="Garfield"/>
    <s v="08"/>
    <x v="1"/>
    <s v="Completion Equipment"/>
    <s v="Completion/Recompletion"/>
    <s v="diesel equipment"/>
    <n v="89.903448965361576"/>
    <n v="18.28014719676829"/>
    <n v="4.409860443138367"/>
    <n v="0"/>
    <n v="4.409860443138367"/>
    <n v="3.3884589524609243"/>
    <s v="-"/>
    <s v="-"/>
    <n v="3.3884589524609243"/>
    <n v="2.2876097718191448"/>
    <s v="-"/>
    <n v="3.286805183887096"/>
    <s v="-"/>
    <s v="-"/>
    <n v="3.286805183887096"/>
    <s v="-"/>
  </r>
  <r>
    <s v="Fracing Equipment"/>
    <s v="Gunnison"/>
    <s v="08"/>
    <x v="2"/>
    <s v="Completion Equipment"/>
    <s v="Completion/Recompletion"/>
    <s v="diesel equipment"/>
    <n v="0.60418984519732233"/>
    <n v="0.12285045159118473"/>
    <n v="2.9636158892058919E-2"/>
    <n v="0"/>
    <n v="2.9636158892058919E-2"/>
    <n v="2.2771901562237393E-2"/>
    <s v="-"/>
    <s v="-"/>
    <n v="2.2771901562237393E-2"/>
    <n v="1.537372158480608E-2"/>
    <s v="-"/>
    <n v="2.2088744515370268E-2"/>
    <s v="-"/>
    <s v="-"/>
    <n v="2.2088744515370268E-2"/>
    <s v="-"/>
  </r>
  <r>
    <s v="Fracing Equipment"/>
    <s v="Mesa"/>
    <s v="08"/>
    <x v="3"/>
    <s v="Completion Equipment"/>
    <s v="Completion/Recompletion"/>
    <s v="diesel equipment"/>
    <n v="1.8125695355919673"/>
    <n v="0.36855135477355422"/>
    <n v="8.8908476676176754E-2"/>
    <n v="0"/>
    <n v="8.8908476676176754E-2"/>
    <n v="6.8315704686712178E-2"/>
    <s v="-"/>
    <s v="-"/>
    <n v="6.8315704686712178E-2"/>
    <n v="4.6121164754418242E-2"/>
    <s v="-"/>
    <n v="6.6266233546110803E-2"/>
    <s v="-"/>
    <s v="-"/>
    <n v="6.6266233546110803E-2"/>
    <s v="-"/>
  </r>
  <r>
    <s v="Fracing Equipment"/>
    <s v="Moffat"/>
    <s v="08"/>
    <x v="4"/>
    <s v="Completion Equipment"/>
    <s v="Completion/Recompletion"/>
    <s v="diesel equipment"/>
    <n v="2.9001112569471474"/>
    <n v="0.58968216763768666"/>
    <n v="0.1422535626818828"/>
    <n v="0"/>
    <n v="0.1422535626818828"/>
    <n v="0.10930512749873948"/>
    <s v="-"/>
    <s v="-"/>
    <n v="0.10930512749873948"/>
    <n v="7.3793863607069188E-2"/>
    <s v="-"/>
    <n v="0.10602597367377728"/>
    <s v="-"/>
    <s v="-"/>
    <n v="0.10602597367377728"/>
    <s v="-"/>
  </r>
  <r>
    <s v="Fracing Equipment"/>
    <s v="Rio Blanco"/>
    <s v="08"/>
    <x v="5"/>
    <s v="Completion Equipment"/>
    <s v="Completion/Recompletion"/>
    <s v="diesel equipment"/>
    <n v="12.446310811064841"/>
    <n v="2.5307193027784054"/>
    <n v="0.61050487317641378"/>
    <n v="0"/>
    <n v="0.61050487317641378"/>
    <n v="0.4691011721820903"/>
    <s v="-"/>
    <s v="-"/>
    <n v="0.4691011721820903"/>
    <n v="0.31669866464700525"/>
    <s v="-"/>
    <n v="0.45502813701662753"/>
    <s v="-"/>
    <s v="-"/>
    <n v="0.45502813701662753"/>
    <s v="-"/>
  </r>
  <r>
    <s v="Fracing Equipment"/>
    <s v="Routt"/>
    <s v="08"/>
    <x v="6"/>
    <s v="Completion Equipment"/>
    <s v="Completion/Recompletion"/>
    <s v="diesel equipment"/>
    <n v="0.24167593807892895"/>
    <n v="4.9140180636473893E-2"/>
    <n v="1.1854463556823567E-2"/>
    <n v="0"/>
    <n v="1.1854463556823567E-2"/>
    <n v="9.1087606248949574E-3"/>
    <s v="-"/>
    <s v="-"/>
    <n v="9.1087606248949574E-3"/>
    <n v="6.1494886339224317E-3"/>
    <s v="-"/>
    <n v="8.8354978061481078E-3"/>
    <s v="-"/>
    <s v="-"/>
    <n v="8.8354978061481078E-3"/>
    <s v="-"/>
  </r>
  <r>
    <s v="Refracing Equipment"/>
    <s v="Delta"/>
    <s v="08"/>
    <x v="0"/>
    <s v="Recompletion Equipment"/>
    <s v="Completion/Recompletion"/>
    <s v="diesel equipment"/>
    <n v="6.661044065679269E-3"/>
    <n v="1.6981090492424547E-3"/>
    <n v="4.2263063721660946E-4"/>
    <n v="0"/>
    <n v="4.2263063721660946E-4"/>
    <n v="2.8912054061081861E-4"/>
    <s v="-"/>
    <s v="-"/>
    <n v="2.8912054061081861E-4"/>
    <n v="1.2703176119416583E-4"/>
    <s v="-"/>
    <n v="2.8044692439249403E-4"/>
    <s v="-"/>
    <s v="-"/>
    <n v="2.8044692439249403E-4"/>
    <s v="-"/>
  </r>
  <r>
    <s v="Refracing Equipment"/>
    <s v="Garfield"/>
    <s v="08"/>
    <x v="1"/>
    <s v="Recompletion Equipment"/>
    <s v="Completion/Recompletion"/>
    <s v="diesel equipment"/>
    <n v="46.460782358112901"/>
    <n v="11.844310618466121"/>
    <n v="2.9478486945858511"/>
    <n v="0"/>
    <n v="2.9478486945858511"/>
    <n v="2.0166157707604597"/>
    <s v="-"/>
    <s v="-"/>
    <n v="2.0166157707604597"/>
    <n v="0.88604653432930669"/>
    <s v="-"/>
    <n v="1.956117297637646"/>
    <s v="-"/>
    <s v="-"/>
    <n v="1.956117297637646"/>
    <s v="-"/>
  </r>
  <r>
    <s v="Refracing Equipment"/>
    <s v="Gunnison"/>
    <s v="08"/>
    <x v="2"/>
    <s v="Recompletion Equipment"/>
    <s v="Completion/Recompletion"/>
    <s v="diesel equipment"/>
    <n v="6.6610440656792697E-2"/>
    <n v="1.6981090492424546E-2"/>
    <n v="4.2263063721660948E-3"/>
    <n v="0"/>
    <n v="4.2263063721660948E-3"/>
    <n v="2.8912054061081861E-3"/>
    <s v="-"/>
    <s v="-"/>
    <n v="2.8912054061081861E-3"/>
    <n v="1.2703176119416581E-3"/>
    <s v="-"/>
    <n v="2.8044692439249405E-3"/>
    <s v="-"/>
    <s v="-"/>
    <n v="2.8044692439249405E-3"/>
    <s v="-"/>
  </r>
  <r>
    <s v="Refracing Equipment"/>
    <s v="Mesa"/>
    <s v="08"/>
    <x v="3"/>
    <s v="Recompletion Equipment"/>
    <s v="Completion/Recompletion"/>
    <s v="diesel equipment"/>
    <n v="4.9558167848653758"/>
    <n v="1.2633931326363863"/>
    <n v="0.31443719408915743"/>
    <n v="0"/>
    <n v="0.31443719408915743"/>
    <n v="0.21510568221444903"/>
    <s v="-"/>
    <s v="-"/>
    <n v="0.21510568221444903"/>
    <n v="9.451163032845937E-2"/>
    <s v="-"/>
    <n v="0.20865251174801555"/>
    <s v="-"/>
    <s v="-"/>
    <n v="0.20865251174801555"/>
    <s v="-"/>
  </r>
  <r>
    <s v="Refracing Equipment"/>
    <s v="Moffat"/>
    <s v="08"/>
    <x v="4"/>
    <s v="Recompletion Equipment"/>
    <s v="Completion/Recompletion"/>
    <s v="diesel equipment"/>
    <n v="2.844265816045048"/>
    <n v="0.72509256402652822"/>
    <n v="0.18046328209149226"/>
    <n v="0"/>
    <n v="0.18046328209149226"/>
    <n v="0.12345447084081955"/>
    <s v="-"/>
    <s v="-"/>
    <n v="0.12345447084081955"/>
    <n v="5.4242562029908806E-2"/>
    <s v="-"/>
    <n v="0.11975083671559496"/>
    <s v="-"/>
    <s v="-"/>
    <n v="0.11975083671559496"/>
    <s v="-"/>
  </r>
  <r>
    <s v="Refracing Equipment"/>
    <s v="Rio Blanco"/>
    <s v="08"/>
    <x v="5"/>
    <s v="Recompletion Equipment"/>
    <s v="Completion/Recompletion"/>
    <s v="diesel equipment"/>
    <n v="12.702611033250365"/>
    <n v="3.2382939569053608"/>
    <n v="0.80595662517207423"/>
    <n v="0"/>
    <n v="0.80595662517207423"/>
    <n v="0.5513528709448311"/>
    <s v="-"/>
    <s v="-"/>
    <n v="0.5513528709448311"/>
    <n v="0.2422495685972742"/>
    <s v="-"/>
    <n v="0.53481228481648613"/>
    <s v="-"/>
    <s v="-"/>
    <n v="0.53481228481648613"/>
    <s v="-"/>
  </r>
  <r>
    <s v="Refracing Equipment"/>
    <s v="Routt"/>
    <s v="08"/>
    <x v="6"/>
    <s v="Recompletion Equipment"/>
    <s v="Completion/Recompletion"/>
    <s v="diesel equipment"/>
    <n v="0.173187145707661"/>
    <n v="4.4150835280303821E-2"/>
    <n v="1.0988396567631847E-2"/>
    <n v="0"/>
    <n v="1.0988396567631847E-2"/>
    <n v="7.5171340558812839E-3"/>
    <s v="-"/>
    <s v="-"/>
    <n v="7.5171340558812839E-3"/>
    <n v="3.3028257910483116E-3"/>
    <s v="-"/>
    <n v="7.2916200342048459E-3"/>
    <s v="-"/>
    <s v="-"/>
    <n v="7.2916200342048459E-3"/>
    <s v="-"/>
  </r>
  <r>
    <s v="Other Relocatable Equipment"/>
    <s v="Delta"/>
    <s v="08"/>
    <x v="0"/>
    <s v="Miscellaneous Equip"/>
    <s v="Production"/>
    <s v="diesel equipment"/>
    <n v="5.6655666004735011E-2"/>
    <n v="1.9193911628735315E-2"/>
    <n v="4.3654998275193301E-3"/>
    <n v="0"/>
    <n v="4.3654998275193301E-3"/>
    <n v="3.1626249716063854E-3"/>
    <s v="-"/>
    <s v="-"/>
    <n v="3.1626249716063854E-3"/>
    <n v="1.1914138445318283E-3"/>
    <s v="-"/>
    <n v="3.0677462224581935E-3"/>
    <s v="-"/>
    <s v="-"/>
    <n v="3.0677462224581935E-3"/>
    <s v="-"/>
  </r>
  <r>
    <s v="Other Relocatable Equipment"/>
    <s v="Garfield"/>
    <s v="08"/>
    <x v="1"/>
    <s v="Miscellaneous Equip"/>
    <s v="Production"/>
    <s v="diesel equipment"/>
    <n v="395.1732703830267"/>
    <n v="133.87753361042883"/>
    <n v="30.449361296947327"/>
    <n v="0"/>
    <n v="30.449361296947327"/>
    <n v="22.059309176954539"/>
    <s v="-"/>
    <s v="-"/>
    <n v="22.059309176954539"/>
    <n v="8.3101115656095033"/>
    <s v="-"/>
    <n v="21.397529901645903"/>
    <s v="-"/>
    <s v="-"/>
    <n v="21.397529901645903"/>
    <s v="-"/>
  </r>
  <r>
    <s v="Other Relocatable Equipment"/>
    <s v="Gunnison"/>
    <s v="08"/>
    <x v="2"/>
    <s v="Miscellaneous Equip"/>
    <s v="Production"/>
    <s v="diesel equipment"/>
    <n v="0.56655666004735006"/>
    <n v="0.19193911628735313"/>
    <n v="4.3654998275193299E-2"/>
    <n v="0"/>
    <n v="4.3654998275193299E-2"/>
    <n v="3.1626249716063856E-2"/>
    <s v="-"/>
    <s v="-"/>
    <n v="3.1626249716063856E-2"/>
    <n v="1.1914138445318283E-2"/>
    <s v="-"/>
    <n v="3.0677462224581935E-2"/>
    <s v="-"/>
    <s v="-"/>
    <n v="3.0677462224581935E-2"/>
    <s v="-"/>
  </r>
  <r>
    <s v="Other Relocatable Equipment"/>
    <s v="Mesa"/>
    <s v="08"/>
    <x v="3"/>
    <s v="Miscellaneous Equip"/>
    <s v="Production"/>
    <s v="diesel equipment"/>
    <n v="42.151815507522848"/>
    <n v="14.280270251779074"/>
    <n v="3.2479318716743815"/>
    <n v="0"/>
    <n v="3.2479318716743815"/>
    <n v="2.3529929788751507"/>
    <s v="-"/>
    <s v="-"/>
    <n v="2.3529929788751507"/>
    <n v="0.88641190033168027"/>
    <s v="-"/>
    <n v="2.2824031895088961"/>
    <s v="-"/>
    <s v="-"/>
    <n v="2.2824031895088961"/>
    <s v="-"/>
  </r>
  <r>
    <s v="Other Relocatable Equipment"/>
    <s v="Moffat"/>
    <s v="08"/>
    <x v="4"/>
    <s v="Miscellaneous Equip"/>
    <s v="Production"/>
    <s v="diesel equipment"/>
    <n v="24.191969384021849"/>
    <n v="8.1958002654699804"/>
    <n v="1.8640684263507541"/>
    <n v="0"/>
    <n v="1.8640684263507541"/>
    <n v="1.3504408628759268"/>
    <s v="-"/>
    <s v="-"/>
    <n v="1.3504408628759268"/>
    <n v="0.50873371161509073"/>
    <s v="-"/>
    <n v="1.3099276369896486"/>
    <s v="-"/>
    <s v="-"/>
    <n v="1.3099276369896486"/>
    <s v="-"/>
  </r>
  <r>
    <s v="Other Relocatable Equipment"/>
    <s v="Rio Blanco"/>
    <s v="08"/>
    <x v="5"/>
    <s v="Miscellaneous Equip"/>
    <s v="Production"/>
    <s v="diesel equipment"/>
    <n v="108.04235507102966"/>
    <n v="36.602789475998243"/>
    <n v="8.3250081710793626"/>
    <n v="0"/>
    <n v="8.3250081710793626"/>
    <n v="6.0311258208533767"/>
    <s v="-"/>
    <s v="-"/>
    <n v="6.0311258208533767"/>
    <n v="2.2720262015221966"/>
    <s v="-"/>
    <n v="5.8501920462277752"/>
    <s v="-"/>
    <s v="-"/>
    <n v="5.8501920462277752"/>
    <s v="-"/>
  </r>
  <r>
    <s v="Other Relocatable Equipment"/>
    <s v="Routt"/>
    <s v="08"/>
    <x v="6"/>
    <s v="Miscellaneous Equip"/>
    <s v="Production"/>
    <s v="diesel equipment"/>
    <n v="1.4730473161231104"/>
    <n v="0.4990417023471182"/>
    <n v="0.11350299551550258"/>
    <n v="0"/>
    <n v="0.11350299551550258"/>
    <n v="8.2228249261766029E-2"/>
    <s v="-"/>
    <s v="-"/>
    <n v="8.2228249261766029E-2"/>
    <n v="3.0976759957827539E-2"/>
    <s v="-"/>
    <n v="7.9761401783913041E-2"/>
    <s v="-"/>
    <s v="-"/>
    <n v="7.9761401783913041E-2"/>
    <s v="-"/>
  </r>
  <r>
    <s v="Maintenance Operation Equipment"/>
    <s v="Delta"/>
    <s v="08"/>
    <x v="0"/>
    <s v="Miscellaneous Equip"/>
    <s v="Production"/>
    <s v="diesel equipment"/>
    <n v="1.5799434967464082E-2"/>
    <n v="5.1888224759097865E-3"/>
    <n v="1.1648376986736256E-3"/>
    <n v="0"/>
    <n v="1.1648376986736256E-3"/>
    <n v="1.671012625915437E-3"/>
    <s v="-"/>
    <s v="-"/>
    <n v="1.671012625915437E-3"/>
    <n v="2.439171427409021E-4"/>
    <s v="-"/>
    <n v="1.6208822471379741E-3"/>
    <s v="-"/>
    <s v="-"/>
    <n v="1.6208822471379741E-3"/>
    <s v="-"/>
  </r>
  <r>
    <s v="Maintenance Operation Equipment"/>
    <s v="Garfield"/>
    <s v="08"/>
    <x v="1"/>
    <s v="Miscellaneous Equip"/>
    <s v="Production"/>
    <s v="diesel equipment"/>
    <n v="110.20105889806197"/>
    <n v="36.192036769470768"/>
    <n v="8.1247429482485387"/>
    <n v="0"/>
    <n v="8.1247429482485387"/>
    <n v="11.655313065760174"/>
    <s v="-"/>
    <s v="-"/>
    <n v="11.655313065760174"/>
    <n v="1.7013220706177923"/>
    <s v="-"/>
    <n v="11.305653673787369"/>
    <s v="-"/>
    <s v="-"/>
    <n v="11.305653673787369"/>
    <s v="-"/>
  </r>
  <r>
    <s v="Maintenance Operation Equipment"/>
    <s v="Gunnison"/>
    <s v="08"/>
    <x v="2"/>
    <s v="Miscellaneous Equip"/>
    <s v="Production"/>
    <s v="diesel equipment"/>
    <n v="0.15799434967464082"/>
    <n v="5.1888224759097872E-2"/>
    <n v="1.1648376986736257E-2"/>
    <n v="0"/>
    <n v="1.1648376986736257E-2"/>
    <n v="1.671012625915437E-2"/>
    <s v="-"/>
    <s v="-"/>
    <n v="1.671012625915437E-2"/>
    <n v="2.4391714274090209E-3"/>
    <s v="-"/>
    <n v="1.6208822471379739E-2"/>
    <s v="-"/>
    <s v="-"/>
    <n v="1.6208822471379739E-2"/>
    <s v="-"/>
  </r>
  <r>
    <s v="Maintenance Operation Equipment"/>
    <s v="Mesa"/>
    <s v="08"/>
    <x v="3"/>
    <s v="Miscellaneous Equip"/>
    <s v="Production"/>
    <s v="diesel equipment"/>
    <n v="11.754779615793277"/>
    <n v="3.8604839220768814"/>
    <n v="0.86663924781317747"/>
    <n v="0"/>
    <n v="0.86663924781317747"/>
    <n v="1.2432333936810851"/>
    <s v="-"/>
    <s v="-"/>
    <n v="1.2432333936810851"/>
    <n v="0.18147435419923116"/>
    <s v="-"/>
    <n v="1.2059363918706527"/>
    <s v="-"/>
    <s v="-"/>
    <n v="1.2059363918706527"/>
    <s v="-"/>
  </r>
  <r>
    <s v="Maintenance Operation Equipment"/>
    <s v="Moffat"/>
    <s v="08"/>
    <x v="4"/>
    <s v="Miscellaneous Equip"/>
    <s v="Production"/>
    <s v="diesel equipment"/>
    <n v="6.7463587311071631"/>
    <n v="2.2156271972134789"/>
    <n v="0.49738569733363819"/>
    <n v="0"/>
    <n v="0.49738569733363819"/>
    <n v="0.71352239126589168"/>
    <s v="-"/>
    <s v="-"/>
    <n v="0.71352239126589168"/>
    <n v="0.10415261995036521"/>
    <s v="-"/>
    <n v="0.69211671952791498"/>
    <s v="-"/>
    <s v="-"/>
    <n v="0.69211671952791498"/>
    <s v="-"/>
  </r>
  <r>
    <s v="Maintenance Operation Equipment"/>
    <s v="Rio Blanco"/>
    <s v="08"/>
    <x v="5"/>
    <s v="Miscellaneous Equip"/>
    <s v="Production"/>
    <s v="diesel equipment"/>
    <n v="30.129522482954002"/>
    <n v="9.8950844615599625"/>
    <n v="2.2213454913706041"/>
    <n v="0"/>
    <n v="2.2213454913706041"/>
    <n v="3.1866210776207384"/>
    <s v="-"/>
    <s v="-"/>
    <n v="3.1866210776207384"/>
    <n v="0.46514999120690026"/>
    <s v="-"/>
    <n v="3.0910224452921162"/>
    <s v="-"/>
    <s v="-"/>
    <n v="3.0910224452921162"/>
    <s v="-"/>
  </r>
  <r>
    <s v="Maintenance Operation Equipment"/>
    <s v="Routt"/>
    <s v="08"/>
    <x v="6"/>
    <s v="Miscellaneous Equip"/>
    <s v="Production"/>
    <s v="diesel equipment"/>
    <n v="0.41078530915406614"/>
    <n v="0.13490938437365446"/>
    <n v="3.0285780165514271E-2"/>
    <n v="0"/>
    <n v="3.0285780165514271E-2"/>
    <n v="4.3446328273801363E-2"/>
    <s v="-"/>
    <s v="-"/>
    <n v="4.3446328273801363E-2"/>
    <n v="6.3418457112634549E-3"/>
    <s v="-"/>
    <n v="4.2142938425587327E-2"/>
    <s v="-"/>
    <s v="-"/>
    <n v="4.2142938425587327E-2"/>
    <s v="-"/>
  </r>
  <r>
    <s v="Construction Dust, Fugitive"/>
    <s v="Delta"/>
    <s v="08"/>
    <x v="0"/>
    <s v="Construction Dust"/>
    <s v="Construction"/>
    <s v="dust"/>
    <n v="0"/>
    <n v="0"/>
    <n v="0"/>
    <s v="-"/>
    <n v="0"/>
    <n v="0"/>
    <s v="-"/>
    <s v="-"/>
    <n v="0"/>
    <n v="0"/>
    <n v="0"/>
    <s v="-"/>
    <s v="-"/>
    <s v="-"/>
    <n v="0"/>
    <n v="0"/>
  </r>
  <r>
    <s v="Construction Dust, Fugitive"/>
    <s v="Garfield"/>
    <s v="08"/>
    <x v="1"/>
    <s v="Construction Dust"/>
    <s v="Construction"/>
    <s v="dust"/>
    <n v="0"/>
    <n v="0"/>
    <n v="0"/>
    <s v="-"/>
    <n v="0"/>
    <n v="0"/>
    <s v="-"/>
    <s v="-"/>
    <n v="3.4644610556809701"/>
    <n v="0"/>
    <n v="3.4644610556809701"/>
    <s v="-"/>
    <s v="-"/>
    <s v="-"/>
    <n v="1.9043490649400603"/>
    <n v="1.9043490649400603"/>
  </r>
  <r>
    <s v="Construction Dust, Fugitive"/>
    <s v="Gunnison"/>
    <s v="08"/>
    <x v="2"/>
    <s v="Construction Dust"/>
    <s v="Construction"/>
    <s v="dust"/>
    <n v="0"/>
    <n v="0"/>
    <n v="0"/>
    <s v="-"/>
    <n v="0"/>
    <n v="0"/>
    <s v="-"/>
    <s v="-"/>
    <n v="2.3282668384952753E-2"/>
    <n v="0"/>
    <n v="2.3282668384952753E-2"/>
    <s v="-"/>
    <s v="-"/>
    <s v="-"/>
    <n v="1.2798044791263846E-2"/>
    <n v="1.2798044791263846E-2"/>
  </r>
  <r>
    <s v="Construction Dust, Fugitive"/>
    <s v="Mesa"/>
    <s v="08"/>
    <x v="3"/>
    <s v="Construction Dust"/>
    <s v="Construction"/>
    <s v="dust"/>
    <n v="0"/>
    <n v="0"/>
    <n v="0"/>
    <s v="-"/>
    <n v="0"/>
    <n v="0"/>
    <s v="-"/>
    <s v="-"/>
    <n v="6.984800515485827E-2"/>
    <n v="0"/>
    <n v="6.984800515485827E-2"/>
    <s v="-"/>
    <s v="-"/>
    <s v="-"/>
    <n v="3.8394134373791536E-2"/>
    <n v="3.8394134373791536E-2"/>
  </r>
  <r>
    <s v="Construction Dust, Fugitive"/>
    <s v="Moffat"/>
    <s v="08"/>
    <x v="4"/>
    <s v="Construction Dust"/>
    <s v="Construction"/>
    <s v="dust"/>
    <n v="0"/>
    <n v="0"/>
    <n v="0"/>
    <s v="-"/>
    <n v="0"/>
    <n v="0"/>
    <s v="-"/>
    <s v="-"/>
    <n v="0.11175680824777322"/>
    <n v="0"/>
    <n v="0.11175680824777322"/>
    <s v="-"/>
    <s v="-"/>
    <s v="-"/>
    <n v="6.1430614998066457E-2"/>
    <n v="6.1430614998066457E-2"/>
  </r>
  <r>
    <s v="Construction Dust, Fugitive"/>
    <s v="Rio Blanco"/>
    <s v="08"/>
    <x v="5"/>
    <s v="Construction Dust"/>
    <s v="Construction"/>
    <s v="dust"/>
    <n v="0"/>
    <n v="0"/>
    <n v="0"/>
    <s v="-"/>
    <n v="0"/>
    <n v="0"/>
    <s v="-"/>
    <s v="-"/>
    <n v="0.47962296873002674"/>
    <n v="0"/>
    <n v="0.47962296873002674"/>
    <s v="-"/>
    <s v="-"/>
    <s v="-"/>
    <n v="0.26363972270003522"/>
    <n v="0.26363972270003522"/>
  </r>
  <r>
    <s v="Construction Dust, Fugitive"/>
    <s v="Routt"/>
    <s v="08"/>
    <x v="6"/>
    <s v="Construction Dust"/>
    <s v="Construction"/>
    <s v="dust"/>
    <n v="0"/>
    <n v="0"/>
    <n v="0"/>
    <s v="-"/>
    <n v="0"/>
    <n v="0"/>
    <s v="-"/>
    <s v="-"/>
    <n v="9.3130673539811026E-3"/>
    <n v="0"/>
    <n v="9.3130673539811026E-3"/>
    <s v="-"/>
    <s v="-"/>
    <s v="-"/>
    <n v="5.1192179165055387E-3"/>
    <n v="5.1192179165055387E-3"/>
  </r>
  <r>
    <s v="Construction Dust, Wind Erosion"/>
    <s v="Delta"/>
    <s v="08"/>
    <x v="0"/>
    <s v="Construction Dust"/>
    <s v="Construction"/>
    <s v="dust"/>
    <n v="0"/>
    <n v="0"/>
    <n v="0"/>
    <s v="-"/>
    <n v="0"/>
    <n v="0"/>
    <s v="-"/>
    <s v="-"/>
    <n v="0"/>
    <n v="0"/>
    <n v="0"/>
    <s v="-"/>
    <s v="-"/>
    <s v="-"/>
    <n v="0"/>
    <n v="0"/>
  </r>
  <r>
    <s v="Construction Dust, Wind Erosion"/>
    <s v="Garfield"/>
    <s v="08"/>
    <x v="1"/>
    <s v="Construction Dust"/>
    <s v="Construction"/>
    <s v="dust"/>
    <n v="0"/>
    <n v="0"/>
    <n v="0"/>
    <s v="-"/>
    <n v="0"/>
    <n v="0"/>
    <s v="-"/>
    <s v="-"/>
    <n v="9.3858688283339742"/>
    <n v="0"/>
    <n v="9.3858688283339742"/>
    <s v="-"/>
    <s v="-"/>
    <s v="-"/>
    <n v="1.4078803242500961"/>
    <n v="1.4078803242500961"/>
  </r>
  <r>
    <s v="Construction Dust, Wind Erosion"/>
    <s v="Gunnison"/>
    <s v="08"/>
    <x v="2"/>
    <s v="Construction Dust"/>
    <s v="Construction"/>
    <s v="dust"/>
    <n v="0"/>
    <n v="0"/>
    <n v="0"/>
    <s v="-"/>
    <n v="0"/>
    <n v="0"/>
    <s v="-"/>
    <s v="-"/>
    <n v="6.3077075459233689E-2"/>
    <n v="0"/>
    <n v="6.3077075459233689E-2"/>
    <s v="-"/>
    <s v="-"/>
    <s v="-"/>
    <n v="9.4615613188850541E-3"/>
    <n v="9.4615613188850541E-3"/>
  </r>
  <r>
    <s v="Construction Dust, Wind Erosion"/>
    <s v="Mesa"/>
    <s v="08"/>
    <x v="3"/>
    <s v="Construction Dust"/>
    <s v="Construction"/>
    <s v="dust"/>
    <n v="0"/>
    <n v="0"/>
    <n v="0"/>
    <s v="-"/>
    <n v="0"/>
    <n v="0"/>
    <s v="-"/>
    <s v="-"/>
    <n v="0.18923122637770109"/>
    <n v="0"/>
    <n v="0.18923122637770109"/>
    <s v="-"/>
    <s v="-"/>
    <s v="-"/>
    <n v="2.8384683956655162E-2"/>
    <n v="2.8384683956655162E-2"/>
  </r>
  <r>
    <s v="Construction Dust, Wind Erosion"/>
    <s v="Moffat"/>
    <s v="08"/>
    <x v="4"/>
    <s v="Construction Dust"/>
    <s v="Construction"/>
    <s v="dust"/>
    <n v="0"/>
    <n v="0"/>
    <n v="0"/>
    <s v="-"/>
    <n v="0"/>
    <n v="0"/>
    <s v="-"/>
    <s v="-"/>
    <n v="0.30276996220432173"/>
    <n v="0"/>
    <n v="0.30276996220432173"/>
    <s v="-"/>
    <s v="-"/>
    <s v="-"/>
    <n v="4.5415494330648259E-2"/>
    <n v="4.5415494330648259E-2"/>
  </r>
  <r>
    <s v="Construction Dust, Wind Erosion"/>
    <s v="Rio Blanco"/>
    <s v="08"/>
    <x v="5"/>
    <s v="Construction Dust"/>
    <s v="Construction"/>
    <s v="dust"/>
    <n v="0"/>
    <n v="0"/>
    <n v="0"/>
    <s v="-"/>
    <n v="0"/>
    <n v="0"/>
    <s v="-"/>
    <s v="-"/>
    <n v="1.2993877544602142"/>
    <n v="0"/>
    <n v="1.2993877544602142"/>
    <s v="-"/>
    <s v="-"/>
    <s v="-"/>
    <n v="0.19490816316903212"/>
    <n v="0.19490816316903212"/>
  </r>
  <r>
    <s v="Construction Dust, Wind Erosion"/>
    <s v="Routt"/>
    <s v="08"/>
    <x v="6"/>
    <s v="Construction Dust"/>
    <s v="Construction"/>
    <s v="dust"/>
    <n v="0"/>
    <n v="0"/>
    <n v="0"/>
    <s v="-"/>
    <n v="0"/>
    <n v="0"/>
    <s v="-"/>
    <s v="-"/>
    <n v="2.523083018369348E-2"/>
    <n v="0"/>
    <n v="2.523083018369348E-2"/>
    <s v="-"/>
    <s v="-"/>
    <s v="-"/>
    <n v="3.7846245275540216E-3"/>
    <n v="3.7846245275540216E-3"/>
  </r>
  <r>
    <s v="Construction Traffic, Well Pad - Running"/>
    <s v="Delta"/>
    <s v="08"/>
    <x v="0"/>
    <s v="Construction Traffic"/>
    <s v="Construc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s v="Construction Traffic, Well Pad - Running"/>
    <s v="Garfield"/>
    <s v="08"/>
    <x v="1"/>
    <s v="Construction Traffic"/>
    <s v="Construction"/>
    <s v="traffic"/>
    <n v="0.40084512302883685"/>
    <n v="0.37991730059044654"/>
    <n v="4.3912433788321048E-2"/>
    <n v="6.2992093578754559E-3"/>
    <n v="5.0211643146196507E-2"/>
    <n v="2.3209956875240481E-2"/>
    <n v="4.0195366876208758E-3"/>
    <n v="5.6600145592871373E-4"/>
    <n v="1.4381239600558631"/>
    <n v="1.6252773592073577E-3"/>
    <n v="1.4103284650370731"/>
    <n v="2.2499554721808694E-2"/>
    <n v="1.0522347522651317E-3"/>
    <n v="1.357317895601429E-4"/>
    <n v="0.17851267928249012"/>
    <n v="0.15482515801885616"/>
  </r>
  <r>
    <s v="Construction Traffic, Well Pad - Running"/>
    <s v="Gunnison"/>
    <s v="08"/>
    <x v="2"/>
    <s v="Construction Traffic"/>
    <s v="Construction"/>
    <s v="traffic"/>
    <n v="2.6938516332583123E-3"/>
    <n v="2.5532076652583771E-3"/>
    <n v="2.9511044212581346E-4"/>
    <n v="4.2333396222281286E-5"/>
    <n v="3.3744383834809476E-4"/>
    <n v="1.5598089297876665E-4"/>
    <n v="2.7013015373796207E-5"/>
    <n v="3.8037732253273775E-6"/>
    <n v="9.6648115595152091E-3"/>
    <n v="1.0922562897898909E-5"/>
    <n v="9.4780138779373187E-3"/>
    <n v="1.5120668495839177E-4"/>
    <n v="7.0714701093086807E-6"/>
    <n v="9.1217600510848715E-7"/>
    <n v="1.1996819844253368E-3"/>
    <n v="1.0404916533525278E-3"/>
  </r>
  <r>
    <s v="Construction Traffic, Well Pad - Running"/>
    <s v="Mesa"/>
    <s v="08"/>
    <x v="3"/>
    <s v="Construction Traffic"/>
    <s v="Construction"/>
    <s v="traffic"/>
    <n v="8.0815548997749363E-3"/>
    <n v="7.6596229957751321E-3"/>
    <n v="8.8533132637744043E-4"/>
    <n v="1.2700018866684386E-4"/>
    <n v="1.0123315150442843E-3"/>
    <n v="4.6794267893630003E-4"/>
    <n v="8.1039046121388617E-5"/>
    <n v="1.1411319675982132E-5"/>
    <n v="2.8994434678545629E-2"/>
    <n v="3.276768869369673E-5"/>
    <n v="2.8434041633811958E-2"/>
    <n v="4.5362005487517532E-4"/>
    <n v="2.1214410327926043E-5"/>
    <n v="2.7365280153254615E-6"/>
    <n v="3.5990459532760106E-3"/>
    <n v="3.1214749600575837E-3"/>
  </r>
  <r>
    <s v="Construction Traffic, Well Pad - Running"/>
    <s v="Moffat"/>
    <s v="08"/>
    <x v="4"/>
    <s v="Construction Traffic"/>
    <s v="Construction"/>
    <s v="traffic"/>
    <n v="1.2930487839639898E-2"/>
    <n v="1.225539679324021E-2"/>
    <n v="1.4165301222039046E-3"/>
    <n v="2.0320030186695017E-4"/>
    <n v="1.6197304240708548E-3"/>
    <n v="7.4870828629807992E-4"/>
    <n v="1.2966247379422177E-4"/>
    <n v="1.8258111481571411E-5"/>
    <n v="4.6391095485673002E-2"/>
    <n v="5.2428301909914759E-5"/>
    <n v="4.549446661409913E-2"/>
    <n v="7.2579208780028045E-4"/>
    <n v="3.3943056524681667E-5"/>
    <n v="4.3784448245207383E-6"/>
    <n v="5.7584735252416168E-3"/>
    <n v="4.9943599360921338E-3"/>
  </r>
  <r>
    <s v="Construction Traffic, Well Pad - Running"/>
    <s v="Rio Blanco"/>
    <s v="08"/>
    <x v="5"/>
    <s v="Construction Traffic"/>
    <s v="Construction"/>
    <s v="traffic"/>
    <n v="5.5493343645121235E-2"/>
    <n v="5.2596077904322573E-2"/>
    <n v="6.0792751077917576E-3"/>
    <n v="8.7206796217899449E-4"/>
    <n v="6.9513430699707519E-3"/>
    <n v="3.2132063953625935E-3"/>
    <n v="5.5646811670020187E-4"/>
    <n v="7.8357728441743972E-5"/>
    <n v="0.19909511812601333"/>
    <n v="2.2500479569671753E-4"/>
    <n v="0.19524708588550879"/>
    <n v="3.1148577101428702E-3"/>
    <n v="1.4567228425175883E-4"/>
    <n v="1.8790825705234836E-5"/>
    <n v="2.471344887916194E-2"/>
    <n v="2.1434128059062075E-2"/>
  </r>
  <r>
    <s v="Construction Traffic, Well Pad - Running"/>
    <s v="Routt"/>
    <s v="08"/>
    <x v="6"/>
    <s v="Construction Traffic"/>
    <s v="Construction"/>
    <s v="traffic"/>
    <n v="1.0775406533033249E-3"/>
    <n v="1.0212830661033509E-3"/>
    <n v="1.1804417685032538E-4"/>
    <n v="1.6933358488912514E-5"/>
    <n v="1.3497753533923788E-4"/>
    <n v="6.2392357191506673E-5"/>
    <n v="1.0805206149518482E-5"/>
    <n v="1.5215092901309511E-6"/>
    <n v="3.8659246238060842E-3"/>
    <n v="4.3690251591595635E-6"/>
    <n v="3.7912055511749279E-3"/>
    <n v="6.0482673983356709E-5"/>
    <n v="2.8285880437234723E-6"/>
    <n v="3.6487040204339486E-7"/>
    <n v="4.7987279377013475E-4"/>
    <n v="4.1619666134101117E-4"/>
  </r>
  <r>
    <s v="Construction Traffic, Well Pad - Idling"/>
    <s v="Delta"/>
    <s v="08"/>
    <x v="0"/>
    <s v="Construction Traffic"/>
    <s v="Construc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s v="Construction Traffic, Well Pad - Idling"/>
    <s v="Garfield"/>
    <s v="08"/>
    <x v="1"/>
    <s v="Construction Traffic"/>
    <s v="Construction"/>
    <s v="traffic"/>
    <n v="0.13049081873753049"/>
    <n v="7.749906922497693E-2"/>
    <n v="1.5145529135530075E-2"/>
    <n v="8.1902305569730343E-4"/>
    <n v="1.5964552191227378E-2"/>
    <n v="7.4021293395578076E-3"/>
    <n v="0"/>
    <n v="0"/>
    <n v="7.4021293395578076E-3"/>
    <n v="5.1063934220188175E-4"/>
    <n v="0"/>
    <n v="7.1786652334608052E-3"/>
    <n v="0"/>
    <n v="0"/>
    <n v="7.1786652334608052E-3"/>
    <n v="0"/>
  </r>
  <r>
    <s v="Construction Traffic, Well Pad - Idling"/>
    <s v="Gunnison"/>
    <s v="08"/>
    <x v="2"/>
    <s v="Construction Traffic"/>
    <s v="Construction"/>
    <s v="traffic"/>
    <n v="8.7695442699953284E-4"/>
    <n v="5.2082707812484499E-4"/>
    <n v="1.0178446999684189E-4"/>
    <n v="5.5041872022668235E-6"/>
    <n v="1.0728865719910871E-4"/>
    <n v="4.9745492873372363E-5"/>
    <n v="0"/>
    <n v="0"/>
    <n v="4.9745492873372363E-5"/>
    <n v="3.4317160094212486E-6"/>
    <n v="0"/>
    <n v="4.8243717966806489E-5"/>
    <n v="0"/>
    <n v="0"/>
    <n v="4.8243717966806489E-5"/>
    <n v="0"/>
  </r>
  <r>
    <s v="Construction Traffic, Well Pad - Idling"/>
    <s v="Mesa"/>
    <s v="08"/>
    <x v="3"/>
    <s v="Construction Traffic"/>
    <s v="Construction"/>
    <s v="traffic"/>
    <n v="2.6308632809985987E-3"/>
    <n v="1.5624812343745351E-3"/>
    <n v="3.053534099905257E-4"/>
    <n v="1.6512561606800473E-5"/>
    <n v="3.218659715973262E-4"/>
    <n v="1.4923647862011708E-4"/>
    <n v="0"/>
    <n v="0"/>
    <n v="1.4923647862011708E-4"/>
    <n v="1.0295148028263747E-5"/>
    <n v="0"/>
    <n v="1.4473115390041947E-4"/>
    <n v="0"/>
    <n v="0"/>
    <n v="1.4473115390041947E-4"/>
    <n v="0"/>
  </r>
  <r>
    <s v="Construction Traffic, Well Pad - Idling"/>
    <s v="Moffat"/>
    <s v="08"/>
    <x v="4"/>
    <s v="Construction Traffic"/>
    <s v="Construction"/>
    <s v="traffic"/>
    <n v="4.2093812495977573E-3"/>
    <n v="2.4999699749992557E-3"/>
    <n v="4.8856545598484108E-4"/>
    <n v="2.6420098570880754E-5"/>
    <n v="5.1498555455572179E-4"/>
    <n v="2.3877836579218732E-4"/>
    <n v="0"/>
    <n v="0"/>
    <n v="2.3877836579218732E-4"/>
    <n v="1.6472236845221994E-5"/>
    <n v="0"/>
    <n v="2.3156984624067114E-4"/>
    <n v="0"/>
    <n v="0"/>
    <n v="2.3156984624067114E-4"/>
    <n v="0"/>
  </r>
  <r>
    <s v="Construction Traffic, Well Pad - Idling"/>
    <s v="Rio Blanco"/>
    <s v="08"/>
    <x v="5"/>
    <s v="Construction Traffic"/>
    <s v="Construction"/>
    <s v="traffic"/>
    <n v="1.8065261196190376E-2"/>
    <n v="1.0729037809371806E-2"/>
    <n v="2.0967600819349428E-3"/>
    <n v="1.1338625636669658E-4"/>
    <n v="2.2101463383016394E-3"/>
    <n v="1.0247571531914706E-3"/>
    <n v="0"/>
    <n v="0"/>
    <n v="1.0247571531914706E-3"/>
    <n v="7.0693349794077718E-5"/>
    <n v="0"/>
    <n v="9.9382059011621357E-4"/>
    <n v="0"/>
    <n v="0"/>
    <n v="9.9382059011621357E-4"/>
    <n v="0"/>
  </r>
  <r>
    <s v="Construction Traffic, Well Pad - Idling"/>
    <s v="Routt"/>
    <s v="08"/>
    <x v="6"/>
    <s v="Construction Traffic"/>
    <s v="Construction"/>
    <s v="traffic"/>
    <n v="3.5078177079981312E-4"/>
    <n v="2.08330831249938E-4"/>
    <n v="4.0713787998736759E-5"/>
    <n v="2.2016748809067297E-6"/>
    <n v="4.2915462879643487E-5"/>
    <n v="1.9898197149348945E-5"/>
    <n v="0"/>
    <n v="0"/>
    <n v="1.9898197149348945E-5"/>
    <n v="1.3726864037684996E-6"/>
    <n v="0"/>
    <n v="1.9297487186722596E-5"/>
    <n v="0"/>
    <n v="0"/>
    <n v="1.9297487186722596E-5"/>
    <n v="0"/>
  </r>
  <r>
    <s v="Construction Traffic, Pipeline - Running"/>
    <s v="Delta"/>
    <s v="08"/>
    <x v="0"/>
    <s v="Construction Traffic"/>
    <s v="Construc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s v="Construction Traffic, Pipeline - Running"/>
    <s v="Garfield"/>
    <s v="08"/>
    <x v="1"/>
    <s v="Construction Traffic"/>
    <s v="Construction"/>
    <s v="traffic"/>
    <n v="5.4044844410033821E-2"/>
    <n v="0.10337947804684287"/>
    <n v="1.0419307228944193E-2"/>
    <n v="1.7839022338229195E-3"/>
    <n v="1.2203209462767112E-2"/>
    <n v="2.9045983793678323E-3"/>
    <n v="5.2713684748629044E-4"/>
    <n v="8.1287708668688777E-5"/>
    <n v="0.24208137373905522"/>
    <n v="2.1648130912129288E-4"/>
    <n v="0.23856835080353242"/>
    <n v="2.8124710160520581E-3"/>
    <n v="1.3799394286797141E-4"/>
    <n v="1.949345667457493E-5"/>
    <n v="2.8332453581974226E-2"/>
    <n v="2.5362495166379621E-2"/>
  </r>
  <r>
    <s v="Construction Traffic, Pipeline - Running"/>
    <s v="Gunnison"/>
    <s v="08"/>
    <x v="2"/>
    <s v="Construction Traffic"/>
    <s v="Construction"/>
    <s v="traffic"/>
    <n v="3.6320459952979717E-4"/>
    <n v="6.9475455676641716E-4"/>
    <n v="7.0022226000969039E-5"/>
    <n v="1.1988590281068007E-5"/>
    <n v="8.201081628203705E-5"/>
    <n v="1.9520150398977366E-5"/>
    <n v="3.5425863406336723E-6"/>
    <n v="5.4628836470892994E-7"/>
    <n v="1.6268909525474142E-3"/>
    <n v="1.4548475075355703E-6"/>
    <n v="1.6032819274430941E-3"/>
    <n v="1.8901014892822971E-5"/>
    <n v="9.2737864830625932E-7"/>
    <n v="1.3100441313558418E-7"/>
    <n v="1.9040627407240741E-4"/>
    <n v="1.7044687611814259E-4"/>
  </r>
  <r>
    <s v="Construction Traffic, Pipeline - Running"/>
    <s v="Mesa"/>
    <s v="08"/>
    <x v="3"/>
    <s v="Construction Traffic"/>
    <s v="Construction"/>
    <s v="traffic"/>
    <n v="1.0896137985893916E-3"/>
    <n v="2.0842636702992513E-3"/>
    <n v="2.1006667800290712E-4"/>
    <n v="3.5965770843204025E-5"/>
    <n v="2.4603244884611114E-4"/>
    <n v="5.8560451196932099E-5"/>
    <n v="1.0627759021901017E-5"/>
    <n v="1.6388650941267899E-6"/>
    <n v="4.8806728576422428E-3"/>
    <n v="4.3645425226067113E-6"/>
    <n v="4.809845782329283E-3"/>
    <n v="5.6703044678468914E-5"/>
    <n v="2.7821359449187783E-6"/>
    <n v="3.9301323940675263E-7"/>
    <n v="5.7121882221722233E-4"/>
    <n v="5.1134062835442784E-4"/>
  </r>
  <r>
    <s v="Construction Traffic, Pipeline - Running"/>
    <s v="Moffat"/>
    <s v="08"/>
    <x v="4"/>
    <s v="Construction Traffic"/>
    <s v="Construction"/>
    <s v="traffic"/>
    <n v="1.7433820777430263E-3"/>
    <n v="3.3348218724788018E-3"/>
    <n v="3.3610668480465138E-4"/>
    <n v="5.7545233349126431E-5"/>
    <n v="3.936519181537778E-4"/>
    <n v="9.3696721915091351E-5"/>
    <n v="1.7004414435041625E-5"/>
    <n v="2.6221841506028638E-6"/>
    <n v="7.8090765722275872E-3"/>
    <n v="6.9832680361707375E-6"/>
    <n v="7.6957532517268517E-3"/>
    <n v="9.072487148555025E-5"/>
    <n v="4.4514175118700442E-6"/>
    <n v="6.2882118305080408E-7"/>
    <n v="9.1395011554755554E-4"/>
    <n v="8.1814500536708443E-4"/>
  </r>
  <r>
    <s v="Construction Traffic, Pipeline - Running"/>
    <s v="Rio Blanco"/>
    <s v="08"/>
    <x v="5"/>
    <s v="Construction Traffic"/>
    <s v="Construction"/>
    <s v="traffic"/>
    <n v="7.4820147503138219E-3"/>
    <n v="1.4311943869388192E-2"/>
    <n v="1.4424578556199621E-3"/>
    <n v="2.4696495979000096E-4"/>
    <n v="1.689422815409963E-3"/>
    <n v="4.0211509821893373E-4"/>
    <n v="7.2977278617053653E-5"/>
    <n v="1.1253540313003957E-5"/>
    <n v="3.3513953622476736E-2"/>
    <n v="2.9969858655232749E-5"/>
    <n v="3.3027607705327741E-2"/>
    <n v="3.8936090679215319E-4"/>
    <n v="1.9104000155108943E-5"/>
    <n v="2.6986909105930344E-6"/>
    <n v="3.9223692458915929E-3"/>
    <n v="3.5112056480337377E-3"/>
  </r>
  <r>
    <s v="Construction Traffic, Pipeline - Running"/>
    <s v="Routt"/>
    <s v="08"/>
    <x v="6"/>
    <s v="Construction Traffic"/>
    <s v="Construction"/>
    <s v="traffic"/>
    <n v="1.4528183981191888E-4"/>
    <n v="2.7790182270656687E-4"/>
    <n v="2.8008890400387617E-5"/>
    <n v="4.7954361124272032E-6"/>
    <n v="3.2804326512814819E-5"/>
    <n v="7.8080601595909459E-6"/>
    <n v="1.417034536253469E-6"/>
    <n v="2.1851534588357199E-7"/>
    <n v="6.5075638101896567E-4"/>
    <n v="5.8193900301422816E-7"/>
    <n v="6.4131277097723767E-4"/>
    <n v="7.5604059571291886E-6"/>
    <n v="3.7095145932250374E-7"/>
    <n v="5.240176525423368E-8"/>
    <n v="7.6162509628962966E-5"/>
    <n v="6.817875044725704E-5"/>
  </r>
  <r>
    <s v="Construction Traffic, Pipeline - Idling"/>
    <s v="Delta"/>
    <s v="08"/>
    <x v="0"/>
    <s v="Construction Traffic"/>
    <s v="Construc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s v="Construction Traffic, Pipeline - Idling"/>
    <s v="Garfield"/>
    <s v="08"/>
    <x v="1"/>
    <s v="Construction Traffic"/>
    <s v="Construction"/>
    <s v="traffic"/>
    <n v="1.8142155552506738E-2"/>
    <n v="1.7315679162238071E-2"/>
    <n v="2.8317279855766403E-3"/>
    <n v="2.7300768523243446E-4"/>
    <n v="3.1047356708090749E-3"/>
    <n v="1.1124281990480482E-3"/>
    <n v="0"/>
    <n v="0"/>
    <n v="1.1124281990480482E-3"/>
    <n v="7.3975169398253775E-5"/>
    <n v="0"/>
    <n v="1.078524622665314E-3"/>
    <n v="0"/>
    <n v="0"/>
    <n v="1.078524622665314E-3"/>
    <n v="0"/>
  </r>
  <r>
    <s v="Construction Traffic, Pipeline - Idling"/>
    <s v="Gunnison"/>
    <s v="08"/>
    <x v="2"/>
    <s v="Construction Traffic"/>
    <s v="Construction"/>
    <s v="traffic"/>
    <n v="1.2192308839050227E-4"/>
    <n v="1.1636881157418057E-4"/>
    <n v="1.90304300105957E-5"/>
    <n v="1.8347290674222746E-6"/>
    <n v="2.0865159078017975E-5"/>
    <n v="7.4759959613444097E-6"/>
    <n v="0"/>
    <n v="0"/>
    <n v="7.4759959613444097E-6"/>
    <n v="4.9714495563342584E-7"/>
    <n v="0"/>
    <n v="7.2481493458690455E-6"/>
    <n v="0"/>
    <n v="0"/>
    <n v="7.2481493458690455E-6"/>
    <n v="0"/>
  </r>
  <r>
    <s v="Construction Traffic, Pipeline - Idling"/>
    <s v="Mesa"/>
    <s v="08"/>
    <x v="3"/>
    <s v="Construction Traffic"/>
    <s v="Construction"/>
    <s v="traffic"/>
    <n v="3.6576926517150682E-4"/>
    <n v="3.4910643472254172E-4"/>
    <n v="5.7091290031787106E-5"/>
    <n v="5.5041872022668235E-6"/>
    <n v="6.2595477234053931E-5"/>
    <n v="2.2427987884033231E-5"/>
    <n v="0"/>
    <n v="0"/>
    <n v="2.2427987884033231E-5"/>
    <n v="1.4914348669002777E-6"/>
    <n v="0"/>
    <n v="2.1744448037607137E-5"/>
    <n v="0"/>
    <n v="0"/>
    <n v="2.1744448037607137E-5"/>
    <n v="0"/>
  </r>
  <r>
    <s v="Construction Traffic, Pipeline - Idling"/>
    <s v="Moffat"/>
    <s v="08"/>
    <x v="4"/>
    <s v="Construction Traffic"/>
    <s v="Construction"/>
    <s v="traffic"/>
    <n v="5.8523082427441083E-4"/>
    <n v="5.5857029555606669E-4"/>
    <n v="9.1346064050859359E-5"/>
    <n v="8.806699523626917E-6"/>
    <n v="1.0015276357448627E-4"/>
    <n v="3.5884780614453168E-5"/>
    <n v="0"/>
    <n v="0"/>
    <n v="3.5884780614453168E-5"/>
    <n v="2.3862957870404441E-6"/>
    <n v="0"/>
    <n v="3.4791116860171414E-5"/>
    <n v="0"/>
    <n v="0"/>
    <n v="3.4791116860171414E-5"/>
    <n v="0"/>
  </r>
  <r>
    <s v="Construction Traffic, Pipeline - Idling"/>
    <s v="Rio Blanco"/>
    <s v="08"/>
    <x v="5"/>
    <s v="Construction Traffic"/>
    <s v="Construction"/>
    <s v="traffic"/>
    <n v="2.5116156208443464E-3"/>
    <n v="2.3971975184281197E-3"/>
    <n v="3.9202685821827142E-4"/>
    <n v="3.7795418788898857E-5"/>
    <n v="4.298222770071703E-4"/>
    <n v="1.5400551680369484E-4"/>
    <n v="0"/>
    <n v="0"/>
    <n v="1.5400551680369484E-4"/>
    <n v="1.0241186086048574E-5"/>
    <n v="0"/>
    <n v="1.4931187652490234E-4"/>
    <n v="0"/>
    <n v="0"/>
    <n v="1.4931187652490234E-4"/>
    <n v="0"/>
  </r>
  <r>
    <s v="Construction Traffic, Pipeline - Idling"/>
    <s v="Routt"/>
    <s v="08"/>
    <x v="6"/>
    <s v="Construction Traffic"/>
    <s v="Construction"/>
    <s v="traffic"/>
    <n v="4.8769235356200905E-5"/>
    <n v="4.6547524629672231E-5"/>
    <n v="7.6121720042382808E-6"/>
    <n v="7.3389162696890986E-7"/>
    <n v="8.3460636312071905E-6"/>
    <n v="2.9903983845377641E-6"/>
    <n v="0"/>
    <n v="0"/>
    <n v="2.9903983845377641E-6"/>
    <n v="1.9885798225337035E-7"/>
    <n v="0"/>
    <n v="2.8992597383476183E-6"/>
    <n v="0"/>
    <n v="0"/>
    <n v="2.8992597383476183E-6"/>
    <n v="0"/>
  </r>
  <r>
    <s v="Construction Traffic, Drilling - Running"/>
    <s v="Delta"/>
    <s v="08"/>
    <x v="0"/>
    <s v="Construction Traffic"/>
    <s v="Construc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s v="Construction Traffic, Drilling - Running"/>
    <s v="Garfield"/>
    <s v="08"/>
    <x v="1"/>
    <s v="Construction Traffic"/>
    <s v="Construction"/>
    <s v="traffic"/>
    <n v="14.383632574307875"/>
    <n v="11.570118214197612"/>
    <n v="1.4351324018397391"/>
    <n v="0.18573422634946504"/>
    <n v="1.6208666281892041"/>
    <n v="0.8379626168217289"/>
    <n v="0.15235968408976594"/>
    <n v="1.9982766860306454E-2"/>
    <n v="50.20045457153477"/>
    <n v="5.8165192473567717E-2"/>
    <n v="49.190149503762967"/>
    <n v="0.81244423381786668"/>
    <n v="3.9884735188694287E-2"/>
    <n v="4.7920311998626208E-3"/>
    <n v="6.4296233170990655"/>
    <n v="5.572502316892642"/>
  </r>
  <r>
    <s v="Construction Traffic, Drilling - Running"/>
    <s v="Gunnison"/>
    <s v="08"/>
    <x v="2"/>
    <s v="Construction Traffic"/>
    <s v="Construction"/>
    <s v="traffic"/>
    <n v="9.666419740798303E-2"/>
    <n v="7.7756170794338775E-2"/>
    <n v="9.6447070016111493E-3"/>
    <n v="1.2482138867571575E-3"/>
    <n v="1.0892920888368306E-2"/>
    <n v="5.6314691990707582E-3"/>
    <n v="1.0239226081301474E-3"/>
    <n v="1.3429278803969391E-4"/>
    <n v="0.3373686463140777"/>
    <n v="3.9089511070946042E-4"/>
    <n v="0.33057896171883711"/>
    <n v="5.4599746896362008E-3"/>
    <n v="2.6804257519283793E-4"/>
    <n v="3.2204510751764923E-5"/>
    <n v="4.3209834120289413E-2"/>
    <n v="3.7449612344708609E-2"/>
  </r>
  <r>
    <s v="Construction Traffic, Drilling - Running"/>
    <s v="Mesa"/>
    <s v="08"/>
    <x v="3"/>
    <s v="Construction Traffic"/>
    <s v="Construction"/>
    <s v="traffic"/>
    <n v="0.28999259222394907"/>
    <n v="0.23326851238301635"/>
    <n v="2.893412100483345E-2"/>
    <n v="3.7446416602714729E-3"/>
    <n v="3.2678762665104923E-2"/>
    <n v="1.6894407597212276E-2"/>
    <n v="3.0717678243904422E-3"/>
    <n v="4.0287836411908169E-4"/>
    <n v="1.0121059389422331"/>
    <n v="1.1726853321283814E-3"/>
    <n v="0.99173688515651137"/>
    <n v="1.6379924068908602E-2"/>
    <n v="8.041277255785139E-4"/>
    <n v="9.6613532255294775E-5"/>
    <n v="0.12962950236086826"/>
    <n v="0.11234883703412585"/>
  </r>
  <r>
    <s v="Construction Traffic, Drilling - Running"/>
    <s v="Moffat"/>
    <s v="08"/>
    <x v="4"/>
    <s v="Construction Traffic"/>
    <s v="Construction"/>
    <s v="traffic"/>
    <n v="0.46398814755831852"/>
    <n v="0.37322961981282615"/>
    <n v="4.6294593607733518E-2"/>
    <n v="5.9914266564343559E-3"/>
    <n v="5.2286020264167871E-2"/>
    <n v="2.703105215553964E-2"/>
    <n v="4.9148285190247073E-3"/>
    <n v="6.4460538259053068E-4"/>
    <n v="1.6193695023075729"/>
    <n v="1.8762965314054101E-3"/>
    <n v="1.5867790162504181"/>
    <n v="2.6207878510253763E-2"/>
    <n v="1.2866043609256221E-3"/>
    <n v="1.5458165160847162E-4"/>
    <n v="0.20740720377738919"/>
    <n v="0.17975813925460132"/>
  </r>
  <r>
    <s v="Construction Traffic, Drilling - Running"/>
    <s v="Rio Blanco"/>
    <s v="08"/>
    <x v="5"/>
    <s v="Construction Traffic"/>
    <s v="Construction"/>
    <s v="traffic"/>
    <n v="1.9912824666044504"/>
    <n v="1.6017771183633789"/>
    <n v="0.19868096423318968"/>
    <n v="2.5713206067197444E-2"/>
    <n v="0.22439417030038711"/>
    <n v="0.11600826550085763"/>
    <n v="2.1092805727481036E-2"/>
    <n v="2.7664314336176945E-3"/>
    <n v="6.9497941140700012"/>
    <n v="8.0524392806148853E-3"/>
    <n v="6.809926611408045"/>
    <n v="0.11247547860650574"/>
    <n v="5.5216770489724615E-3"/>
    <n v="6.6341292148635743E-4"/>
    <n v="0.89012258287796209"/>
    <n v="0.77146201430099748"/>
  </r>
  <r>
    <s v="Construction Traffic, Drilling - Running"/>
    <s v="Routt"/>
    <s v="08"/>
    <x v="6"/>
    <s v="Construction Traffic"/>
    <s v="Construction"/>
    <s v="traffic"/>
    <n v="3.8665678963193208E-2"/>
    <n v="3.1102468317735513E-2"/>
    <n v="3.85788280064446E-3"/>
    <n v="4.9928555470286299E-4"/>
    <n v="4.3571683553473226E-3"/>
    <n v="2.2525876796283036E-3"/>
    <n v="4.0956904325205898E-4"/>
    <n v="5.3717115215877557E-5"/>
    <n v="0.13494745852563109"/>
    <n v="1.5635804428378418E-4"/>
    <n v="0.13223158468753485"/>
    <n v="2.1839898758544804E-3"/>
    <n v="1.0721703007713519E-4"/>
    <n v="1.288180430070597E-5"/>
    <n v="1.7283933648115767E-2"/>
    <n v="1.4979844937883445E-2"/>
  </r>
  <r>
    <s v="Construction Traffic, Drilling - Idling"/>
    <s v="Delta"/>
    <s v="08"/>
    <x v="0"/>
    <s v="Construction Traffic"/>
    <s v="Construc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s v="Construction Traffic, Drilling - Idling"/>
    <s v="Garfield"/>
    <s v="08"/>
    <x v="1"/>
    <s v="Construction Traffic"/>
    <s v="Construction"/>
    <s v="traffic"/>
    <n v="9.272262267039082"/>
    <n v="4.3710102933645558"/>
    <n v="0.95960676322297245"/>
    <n v="2.7793118068486219E-2"/>
    <n v="0.98739988129145861"/>
    <n v="0.51242781091593714"/>
    <n v="0"/>
    <n v="0"/>
    <n v="0.51242781091593714"/>
    <n v="3.5223446357911768E-2"/>
    <n v="0"/>
    <n v="0.49701962032419073"/>
    <n v="0"/>
    <n v="0"/>
    <n v="0.49701962032419073"/>
    <n v="0"/>
  </r>
  <r>
    <s v="Construction Traffic, Drilling - Idling"/>
    <s v="Gunnison"/>
    <s v="08"/>
    <x v="2"/>
    <s v="Construction Traffic"/>
    <s v="Construction"/>
    <s v="traffic"/>
    <n v="6.23135905042949E-2"/>
    <n v="2.9375069175837071E-2"/>
    <n v="6.4489701829500831E-3"/>
    <n v="1.8678170744950416E-4"/>
    <n v="6.635751890399587E-3"/>
    <n v="3.4437352884135559E-3"/>
    <n v="0"/>
    <n v="0"/>
    <n v="3.4437352884135559E-3"/>
    <n v="2.3671670939456833E-4"/>
    <n v="0"/>
    <n v="3.3401856204582706E-3"/>
    <n v="0"/>
    <n v="0"/>
    <n v="3.3401856204582706E-3"/>
    <n v="0"/>
  </r>
  <r>
    <s v="Construction Traffic, Drilling - Idling"/>
    <s v="Mesa"/>
    <s v="08"/>
    <x v="3"/>
    <s v="Construction Traffic"/>
    <s v="Construction"/>
    <s v="traffic"/>
    <n v="0.18694077151288471"/>
    <n v="8.8125207527511212E-2"/>
    <n v="1.9346910548850252E-2"/>
    <n v="5.6034512234851247E-4"/>
    <n v="1.9907255671198765E-2"/>
    <n v="1.0331205865240669E-2"/>
    <n v="0"/>
    <n v="0"/>
    <n v="1.0331205865240669E-2"/>
    <n v="7.1015012818370507E-4"/>
    <n v="0"/>
    <n v="1.0020556861374813E-2"/>
    <n v="0"/>
    <n v="0"/>
    <n v="1.0020556861374813E-2"/>
    <n v="0"/>
  </r>
  <r>
    <s v="Construction Traffic, Drilling - Idling"/>
    <s v="Moffat"/>
    <s v="08"/>
    <x v="4"/>
    <s v="Construction Traffic"/>
    <s v="Construction"/>
    <s v="traffic"/>
    <n v="0.29910523442061554"/>
    <n v="0.14100033204401793"/>
    <n v="3.09550568781604E-2"/>
    <n v="8.9655219575761986E-4"/>
    <n v="3.185160907391802E-2"/>
    <n v="1.6529929384385068E-2"/>
    <n v="0"/>
    <n v="0"/>
    <n v="1.6529929384385068E-2"/>
    <n v="1.1362402050939279E-3"/>
    <n v="0"/>
    <n v="1.6032890978199699E-2"/>
    <n v="0"/>
    <n v="0"/>
    <n v="1.6032890978199699E-2"/>
    <n v="0"/>
  </r>
  <r>
    <s v="Construction Traffic, Drilling - Idling"/>
    <s v="Rio Blanco"/>
    <s v="08"/>
    <x v="5"/>
    <s v="Construction Traffic"/>
    <s v="Construction"/>
    <s v="traffic"/>
    <n v="1.283659964388475"/>
    <n v="0.60512642502224367"/>
    <n v="0.13284878576877171"/>
    <n v="3.8477031734597857E-3"/>
    <n v="0.13669648894223149"/>
    <n v="7.0940946941319249E-2"/>
    <n v="0"/>
    <n v="0"/>
    <n v="7.0940946941319249E-2"/>
    <n v="4.8763642135281077E-3"/>
    <n v="0"/>
    <n v="6.8807823781440375E-2"/>
    <n v="0"/>
    <n v="0"/>
    <n v="6.8807823781440375E-2"/>
    <n v="0"/>
  </r>
  <r>
    <s v="Construction Traffic, Drilling - Idling"/>
    <s v="Routt"/>
    <s v="08"/>
    <x v="6"/>
    <s v="Construction Traffic"/>
    <s v="Construction"/>
    <s v="traffic"/>
    <n v="2.4925436201717961E-2"/>
    <n v="1.1750027670334829E-2"/>
    <n v="2.5795880731800335E-3"/>
    <n v="7.471268297980166E-5"/>
    <n v="2.6543007561598353E-3"/>
    <n v="1.3774941153654225E-3"/>
    <n v="0"/>
    <n v="0"/>
    <n v="1.3774941153654225E-3"/>
    <n v="9.4686683757827343E-5"/>
    <n v="0"/>
    <n v="1.3360742481833084E-3"/>
    <n v="0"/>
    <n v="0"/>
    <n v="1.3360742481833084E-3"/>
    <n v="0"/>
  </r>
  <r>
    <s v="Completion Traffic - Running"/>
    <s v="Delta"/>
    <s v="08"/>
    <x v="0"/>
    <s v="Completion Traffic"/>
    <s v="Completion/Recomple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s v="Completion Traffic - Running"/>
    <s v="Garfield"/>
    <s v="08"/>
    <x v="1"/>
    <s v="Completion Traffic"/>
    <s v="Completion/Recompletion"/>
    <s v="traffic"/>
    <n v="19.221168525709555"/>
    <n v="10.309374065456181"/>
    <n v="1.491618165068163"/>
    <n v="0.15382136490992279"/>
    <n v="1.6454395299780857"/>
    <n v="1.1465614063991649"/>
    <n v="0.18357930750448795"/>
    <n v="2.6355845134890428E-2"/>
    <n v="74.252727634359573"/>
    <n v="7.7889900872903275E-2"/>
    <n v="72.896231075321026"/>
    <n v="1.1119709066877836"/>
    <n v="4.8057403763155454E-2"/>
    <n v="6.3203481958490678E-3"/>
    <n v="8.8799736719722979"/>
    <n v="7.71362501332551"/>
  </r>
  <r>
    <s v="Completion Traffic - Running"/>
    <s v="Gunnison"/>
    <s v="08"/>
    <x v="2"/>
    <s v="Completion Traffic"/>
    <s v="Completion/Recompletion"/>
    <s v="traffic"/>
    <n v="0.12917451966202656"/>
    <n v="6.9283427859248528E-2"/>
    <n v="1.0024315625458084E-2"/>
    <n v="1.0337457319215242E-3"/>
    <n v="1.1058061357379608E-2"/>
    <n v="7.7053857956933119E-3"/>
    <n v="1.2337319052720965E-3"/>
    <n v="1.7712261515383351E-4"/>
    <n v="0.49901026635994333"/>
    <n v="5.2345363489854347E-4"/>
    <n v="0.48989402604382409"/>
    <n v="7.4729227599985458E-3"/>
    <n v="3.2296642313948558E-4"/>
    <n v="4.2475458305437277E-5"/>
    <n v="5.967724241916867E-2"/>
    <n v="5.1838877777725202E-2"/>
  </r>
  <r>
    <s v="Completion Traffic - Running"/>
    <s v="Mesa"/>
    <s v="08"/>
    <x v="3"/>
    <s v="Completion Traffic"/>
    <s v="Completion/Recompletion"/>
    <s v="traffic"/>
    <n v="0.38752355898607971"/>
    <n v="0.2078502835777456"/>
    <n v="3.0072946876374254E-2"/>
    <n v="3.1012371957645727E-3"/>
    <n v="3.3174184072138825E-2"/>
    <n v="2.3116157387079936E-2"/>
    <n v="3.7011957158162895E-3"/>
    <n v="5.3136784546150054E-4"/>
    <n v="1.4970307990798302"/>
    <n v="1.5703609046956305E-3"/>
    <n v="1.4696820781314723"/>
    <n v="2.241876827999564E-2"/>
    <n v="9.6889926941845679E-4"/>
    <n v="1.2742637491631185E-4"/>
    <n v="0.17903172725750602"/>
    <n v="0.15551663333317561"/>
  </r>
  <r>
    <s v="Completion Traffic - Running"/>
    <s v="Moffat"/>
    <s v="08"/>
    <x v="4"/>
    <s v="Completion Traffic"/>
    <s v="Completion/Recompletion"/>
    <s v="traffic"/>
    <n v="0.62003769437772749"/>
    <n v="0.33256045372439291"/>
    <n v="4.8116715002198801E-2"/>
    <n v="4.9619795132233155E-3"/>
    <n v="5.3078694515422117E-2"/>
    <n v="3.6985851819327897E-2"/>
    <n v="5.9219131453060623E-3"/>
    <n v="8.5018855273840083E-4"/>
    <n v="2.3952492785277282"/>
    <n v="2.5125774475130086E-3"/>
    <n v="2.3514913250103557"/>
    <n v="3.587002924799302E-2"/>
    <n v="1.5502388310695307E-3"/>
    <n v="2.0388219986609894E-4"/>
    <n v="0.28645076361200961"/>
    <n v="0.24882661333308095"/>
  </r>
  <r>
    <s v="Completion Traffic - Running"/>
    <s v="Rio Blanco"/>
    <s v="08"/>
    <x v="5"/>
    <s v="Completion Traffic"/>
    <s v="Completion/Recompletion"/>
    <s v="traffic"/>
    <n v="2.6609951050377472"/>
    <n v="1.4272386139005195"/>
    <n v="0.20650090188443654"/>
    <n v="2.1295162077583397E-2"/>
    <n v="0.22779606396201993"/>
    <n v="0.15873094739128224"/>
    <n v="2.5414877248605187E-2"/>
    <n v="3.6487258721689701E-3"/>
    <n v="10.279611487014833"/>
    <n v="1.0783144878909995E-2"/>
    <n v="10.091816936502777"/>
    <n v="0.15394220885597004"/>
    <n v="6.6531083166734032E-3"/>
    <n v="8.74994441092008E-4"/>
    <n v="1.2293511938348747"/>
    <n v="1.0678808822211392"/>
  </r>
  <r>
    <s v="Completion Traffic - Running"/>
    <s v="Routt"/>
    <s v="08"/>
    <x v="6"/>
    <s v="Completion Traffic"/>
    <s v="Completion/Recompletion"/>
    <s v="traffic"/>
    <n v="5.1669807864810631E-2"/>
    <n v="2.7713371143699411E-2"/>
    <n v="4.0097262501832334E-3"/>
    <n v="4.1349829276860969E-4"/>
    <n v="4.4232245429518431E-3"/>
    <n v="3.0821543182773248E-3"/>
    <n v="4.934927621088386E-4"/>
    <n v="7.0849046061533411E-5"/>
    <n v="0.19960410654397734"/>
    <n v="2.0938145395941739E-4"/>
    <n v="0.19595761041752965"/>
    <n v="2.9891691039994183E-3"/>
    <n v="1.2918656925579424E-4"/>
    <n v="1.6990183322174913E-5"/>
    <n v="2.3870896967667466E-2"/>
    <n v="2.0735551111090079E-2"/>
  </r>
  <r>
    <s v="Completion Traffic - Idling"/>
    <s v="Delta"/>
    <s v="08"/>
    <x v="0"/>
    <s v="Completion Traffic"/>
    <s v="Completion/Recomple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s v="Completion Traffic - Idling"/>
    <s v="Garfield"/>
    <s v="08"/>
    <x v="1"/>
    <s v="Completion Traffic"/>
    <s v="Completion/Recompletion"/>
    <s v="traffic"/>
    <n v="21.945139629808381"/>
    <n v="8.0065378440561403"/>
    <n v="1.9894104659224596"/>
    <n v="1.3712572800399045E-2"/>
    <n v="2.0031230387228587"/>
    <n v="1.1692544196112129"/>
    <n v="0"/>
    <n v="0"/>
    <n v="1.1692544196112129"/>
    <n v="8.1890813739045623E-2"/>
    <n v="0"/>
    <n v="1.1342024656223595"/>
    <n v="0"/>
    <n v="0"/>
    <n v="1.1342024656223595"/>
    <n v="0"/>
  </r>
  <r>
    <s v="Completion Traffic - Idling"/>
    <s v="Gunnison"/>
    <s v="08"/>
    <x v="2"/>
    <s v="Completion Traffic"/>
    <s v="Completion/Recompletion"/>
    <s v="traffic"/>
    <n v="0.14748077708204557"/>
    <n v="5.3807377984248249E-2"/>
    <n v="1.3369693991414378E-2"/>
    <n v="9.215438709945595E-5"/>
    <n v="1.3461848378513833E-2"/>
    <n v="7.857892604914065E-3"/>
    <n v="0"/>
    <n v="0"/>
    <n v="7.857892604914065E-3"/>
    <n v="5.5034149018175823E-4"/>
    <n v="0"/>
    <n v="7.6223283979997272E-3"/>
    <n v="0"/>
    <n v="0"/>
    <n v="7.6223283979997272E-3"/>
    <n v="0"/>
  </r>
  <r>
    <s v="Completion Traffic - Idling"/>
    <s v="Mesa"/>
    <s v="08"/>
    <x v="3"/>
    <s v="Completion Traffic"/>
    <s v="Completion/Recompletion"/>
    <s v="traffic"/>
    <n v="0.44244233124613669"/>
    <n v="0.16142213395274477"/>
    <n v="4.0109081974243135E-2"/>
    <n v="2.7646316129836785E-4"/>
    <n v="4.0385545135541503E-2"/>
    <n v="2.3573677814742195E-2"/>
    <n v="0"/>
    <n v="0"/>
    <n v="2.3573677814742195E-2"/>
    <n v="1.6510244705452747E-3"/>
    <n v="0"/>
    <n v="2.2866985193999184E-2"/>
    <n v="0"/>
    <n v="0"/>
    <n v="2.2866985193999184E-2"/>
    <n v="0"/>
  </r>
  <r>
    <s v="Completion Traffic - Idling"/>
    <s v="Moffat"/>
    <s v="08"/>
    <x v="4"/>
    <s v="Completion Traffic"/>
    <s v="Completion/Recompletion"/>
    <s v="traffic"/>
    <n v="0.70790772999381868"/>
    <n v="0.25827541432439161"/>
    <n v="6.4174531158789017E-2"/>
    <n v="4.4234105807738851E-4"/>
    <n v="6.4616872216866406E-2"/>
    <n v="3.7717884503587512E-2"/>
    <n v="0"/>
    <n v="0"/>
    <n v="3.7717884503587512E-2"/>
    <n v="2.6416391528724394E-3"/>
    <n v="0"/>
    <n v="3.6587176310398692E-2"/>
    <n v="0"/>
    <n v="0"/>
    <n v="3.6587176310398692E-2"/>
    <n v="0"/>
  </r>
  <r>
    <s v="Completion Traffic - Idling"/>
    <s v="Rio Blanco"/>
    <s v="08"/>
    <x v="5"/>
    <s v="Completion Traffic"/>
    <s v="Completion/Recompletion"/>
    <s v="traffic"/>
    <n v="3.0381040078901385"/>
    <n v="1.1084319864755139"/>
    <n v="0.27541569622313622"/>
    <n v="1.8983803742487926E-3"/>
    <n v="0.277314076597385"/>
    <n v="0.16187258766122975"/>
    <n v="0"/>
    <n v="0"/>
    <n v="0.16187258766122975"/>
    <n v="1.1337034697744219E-2"/>
    <n v="0"/>
    <n v="0.15701996499879439"/>
    <n v="0"/>
    <n v="0"/>
    <n v="0.15701996499879439"/>
    <n v="0"/>
  </r>
  <r>
    <s v="Completion Traffic - Idling"/>
    <s v="Routt"/>
    <s v="08"/>
    <x v="6"/>
    <s v="Completion Traffic"/>
    <s v="Completion/Recompletion"/>
    <s v="traffic"/>
    <n v="5.899231083281823E-2"/>
    <n v="2.1522951193699302E-2"/>
    <n v="5.3478775965657517E-3"/>
    <n v="3.686175483978238E-5"/>
    <n v="5.3847393514055344E-3"/>
    <n v="3.143157041965626E-3"/>
    <n v="0"/>
    <n v="0"/>
    <n v="3.143157041965626E-3"/>
    <n v="2.2013659607270328E-4"/>
    <n v="0"/>
    <n v="3.0489313591998911E-3"/>
    <n v="0"/>
    <n v="0"/>
    <n v="3.0489313591998911E-3"/>
    <n v="0"/>
  </r>
  <r>
    <s v="Recompletion Traffic - Running"/>
    <s v="Delta"/>
    <s v="08"/>
    <x v="0"/>
    <s v="Recompletion Traffic"/>
    <s v="Completion/Recompletion"/>
    <s v="traffic"/>
    <n v="4.7736534922075132E-5"/>
    <n v="2.5702129710169755E-5"/>
    <n v="2.6890900230115278E-6"/>
    <n v="3.2826114923976505E-7"/>
    <n v="3.0173511722512931E-6"/>
    <n v="2.8908229654253009E-6"/>
    <n v="4.8251807615008669E-7"/>
    <n v="7.5482767646168391E-8"/>
    <n v="1.8280784382875302E-4"/>
    <n v="2.0956900385436976E-7"/>
    <n v="1.7935902001953147E-4"/>
    <n v="2.8033136281554532E-6"/>
    <n v="6.3156791542868284E-8"/>
    <n v="9.0506937680995624E-9"/>
    <n v="2.4265456507056544E-5"/>
    <n v="2.1389935393590124E-5"/>
  </r>
  <r>
    <s v="Recompletion Traffic - Running"/>
    <s v="Garfield"/>
    <s v="08"/>
    <x v="1"/>
    <s v="Recompletion Traffic"/>
    <s v="Completion/Recompletion"/>
    <s v="traffic"/>
    <n v="0.33296233108147411"/>
    <n v="0.17927235472843403"/>
    <n v="1.8756402910505406E-2"/>
    <n v="2.2896215159473612E-3"/>
    <n v="2.1046024426452765E-2"/>
    <n v="2.0163490183841476E-2"/>
    <n v="3.3655635811468553E-3"/>
    <n v="5.2649230433202457E-4"/>
    <n v="1.2750847107055525"/>
    <n v="1.4617438018842291E-3"/>
    <n v="1.2510291646362321"/>
    <n v="1.9553112556384287E-2"/>
    <n v="4.4051862101150631E-4"/>
    <n v="6.3128589032494461E-5"/>
    <n v="0.16925155913671941"/>
    <n v="0.14919479937029112"/>
  </r>
  <r>
    <s v="Recompletion Traffic - Running"/>
    <s v="Gunnison"/>
    <s v="08"/>
    <x v="2"/>
    <s v="Recompletion Traffic"/>
    <s v="Completion/Recompletion"/>
    <s v="traffic"/>
    <n v="4.7736534922075138E-4"/>
    <n v="2.5702129710169754E-4"/>
    <n v="2.6890900230115277E-5"/>
    <n v="3.2826114923976505E-6"/>
    <n v="3.0173511722512929E-5"/>
    <n v="2.890822965425301E-5"/>
    <n v="4.8251807615008675E-6"/>
    <n v="7.5482767646168386E-7"/>
    <n v="1.8280784382875303E-3"/>
    <n v="2.0956900385436975E-6"/>
    <n v="1.7935902001953148E-3"/>
    <n v="2.8033136281554534E-5"/>
    <n v="6.3156791542868294E-7"/>
    <n v="9.0506937680995631E-8"/>
    <n v="2.4265456507056548E-4"/>
    <n v="2.1389935393590126E-4"/>
  </r>
  <r>
    <s v="Recompletion Traffic - Running"/>
    <s v="Mesa"/>
    <s v="08"/>
    <x v="3"/>
    <s v="Recompletion Traffic"/>
    <s v="Completion/Recompletion"/>
    <s v="traffic"/>
    <n v="3.5515981982023902E-2"/>
    <n v="1.9122384504366298E-2"/>
    <n v="2.0006829771205764E-3"/>
    <n v="2.4422629503438516E-4"/>
    <n v="2.2449092721549616E-3"/>
    <n v="2.150772286276424E-3"/>
    <n v="3.5899344865566454E-4"/>
    <n v="5.6159179128749278E-5"/>
    <n v="0.13600903580859225"/>
    <n v="1.5591933886765111E-4"/>
    <n v="0.13344311089453142"/>
    <n v="2.0856653393476572E-3"/>
    <n v="4.6988652907894008E-5"/>
    <n v="6.7337161634660747E-6"/>
    <n v="1.8053499641250071E-2"/>
    <n v="1.5914111932831054E-2"/>
  </r>
  <r>
    <s v="Recompletion Traffic - Running"/>
    <s v="Moffat"/>
    <s v="08"/>
    <x v="4"/>
    <s v="Recompletion Traffic"/>
    <s v="Completion/Recompletion"/>
    <s v="traffic"/>
    <n v="2.0383500411726083E-2"/>
    <n v="1.0974809386242486E-2"/>
    <n v="1.1482414398259224E-3"/>
    <n v="1.4016751072537967E-4"/>
    <n v="1.288408950551302E-3"/>
    <n v="1.2343814062366037E-3"/>
    <n v="2.0603521851608704E-4"/>
    <n v="3.2231141784913905E-5"/>
    <n v="7.8058949314877543E-2"/>
    <n v="8.9485964645815891E-5"/>
    <n v="7.6586301548339938E-2"/>
    <n v="1.1970149192223787E-3"/>
    <n v="2.6967949988804762E-5"/>
    <n v="3.8646462389785141E-6"/>
    <n v="1.0361349928513147E-2"/>
    <n v="9.1335024130629848E-3"/>
  </r>
  <r>
    <s v="Recompletion Traffic - Running"/>
    <s v="Rio Blanco"/>
    <s v="08"/>
    <x v="5"/>
    <s v="Recompletion Traffic"/>
    <s v="Completion/Recompletion"/>
    <s v="traffic"/>
    <n v="9.1033572096397286E-2"/>
    <n v="4.9013961357293717E-2"/>
    <n v="5.128094673882983E-3"/>
    <n v="6.2599401160023189E-4"/>
    <n v="5.7540886854832145E-3"/>
    <n v="5.512799395066049E-3"/>
    <n v="9.201619712182154E-4"/>
    <n v="1.4394563790124312E-4"/>
    <n v="0.348614558181432"/>
    <n v="3.9964809035028314E-4"/>
    <n v="0.34203765117724649"/>
    <n v="5.3459190888924491E-3"/>
    <n v="1.2044000147224982E-4"/>
    <n v="1.7259673015765868E-5"/>
    <n v="4.6274225558956834E-2"/>
    <n v="4.0790606795576369E-2"/>
  </r>
  <r>
    <s v="Recompletion Traffic - Running"/>
    <s v="Routt"/>
    <s v="08"/>
    <x v="6"/>
    <s v="Recompletion Traffic"/>
    <s v="Completion/Recompletion"/>
    <s v="traffic"/>
    <n v="1.2411499079739536E-3"/>
    <n v="6.6825537246441367E-4"/>
    <n v="6.9916340598299726E-5"/>
    <n v="8.5347898802338909E-6"/>
    <n v="7.8451130478533615E-5"/>
    <n v="7.5161397101057827E-5"/>
    <n v="1.2545469979902256E-5"/>
    <n v="1.9625519588003784E-6"/>
    <n v="4.7530039395475791E-3"/>
    <n v="5.4487941002136145E-6"/>
    <n v="4.663334520507819E-3"/>
    <n v="7.2886154332041795E-5"/>
    <n v="1.6420765801145757E-6"/>
    <n v="2.3531803797058866E-7"/>
    <n v="6.3090186918347022E-4"/>
    <n v="5.5613832023334328E-4"/>
  </r>
  <r>
    <s v="Recompletion Traffic - Idling"/>
    <s v="Delta"/>
    <s v="08"/>
    <x v="0"/>
    <s v="Recompletion Traffic"/>
    <s v="Completion/Recomple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s v="Recompletion Traffic - Idling"/>
    <s v="Garfield"/>
    <s v="08"/>
    <x v="1"/>
    <s v="Recompletion Traffic"/>
    <s v="Completion/Recomple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s v="Recompletion Traffic - Idling"/>
    <s v="Gunnison"/>
    <s v="08"/>
    <x v="2"/>
    <s v="Recompletion Traffic"/>
    <s v="Completion/Recomple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s v="Recompletion Traffic - Idling"/>
    <s v="Mesa"/>
    <s v="08"/>
    <x v="3"/>
    <s v="Recompletion Traffic"/>
    <s v="Completion/Recomple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s v="Recompletion Traffic - Idling"/>
    <s v="Moffat"/>
    <s v="08"/>
    <x v="4"/>
    <s v="Recompletion Traffic"/>
    <s v="Completion/Recomple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s v="Recompletion Traffic - Idling"/>
    <s v="Rio Blanco"/>
    <s v="08"/>
    <x v="5"/>
    <s v="Recompletion Traffic"/>
    <s v="Completion/Recomple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s v="Recompletion Traffic - Idling"/>
    <s v="Routt"/>
    <s v="08"/>
    <x v="6"/>
    <s v="Recompletion Traffic"/>
    <s v="Completion/Recompletion"/>
    <s v="traffic"/>
    <n v="0"/>
    <n v="0"/>
    <n v="0"/>
    <n v="0"/>
    <n v="0"/>
    <n v="0"/>
    <n v="0"/>
    <n v="0"/>
    <n v="0"/>
    <n v="0"/>
    <n v="0"/>
    <n v="0"/>
    <n v="0"/>
    <n v="0"/>
    <n v="0"/>
    <n v="0"/>
  </r>
  <r>
    <s v="Production Traffic - Running"/>
    <s v="Delta"/>
    <s v="08"/>
    <x v="0"/>
    <s v="Production Traffic"/>
    <s v="Production"/>
    <s v="traffic"/>
    <n v="8.2558569382674767E-4"/>
    <n v="1.4541541527121294E-3"/>
    <n v="1.4811641873202863E-4"/>
    <n v="2.5087880029084512E-5"/>
    <n v="1.7320429876111314E-4"/>
    <n v="4.5039386049947787E-5"/>
    <n v="7.6726149293978212E-6"/>
    <n v="1.2318845261658937E-6"/>
    <n v="4.2376950269399655E-3"/>
    <n v="3.3107176777516333E-6"/>
    <n v="4.1837511414344539E-3"/>
    <n v="4.3619041671294579E-5"/>
    <n v="2.0085376771790332E-6"/>
    <n v="2.9541598496531202E-7"/>
    <n v="4.7324390075557899E-4"/>
    <n v="4.2732090542214006E-4"/>
  </r>
  <r>
    <s v="Production Traffic - Running"/>
    <s v="Garfield"/>
    <s v="08"/>
    <x v="1"/>
    <s v="Production Traffic"/>
    <s v="Production"/>
    <s v="traffic"/>
    <n v="5.7584602144415653"/>
    <n v="10.142725215167102"/>
    <n v="1.0331120206558997"/>
    <n v="0.17498796320286447"/>
    <n v="1.208099983858764"/>
    <n v="0.31414971769838584"/>
    <n v="5.3516489132549812E-2"/>
    <n v="8.5923945700071089E-3"/>
    <n v="29.557922812906259"/>
    <n v="2.3092255802317645E-2"/>
    <n v="29.181664211505318"/>
    <n v="0.30424281565727973"/>
    <n v="1.4009550298323757E-2"/>
    <n v="2.0605264951330513E-3"/>
    <n v="3.3008762077701634"/>
    <n v="2.9805633153194271"/>
  </r>
  <r>
    <s v="Production Traffic - Running"/>
    <s v="Gunnison"/>
    <s v="08"/>
    <x v="2"/>
    <s v="Production Traffic"/>
    <s v="Production"/>
    <s v="traffic"/>
    <n v="8.2558569382674765E-3"/>
    <n v="1.4541541527121294E-2"/>
    <n v="1.4811641873202861E-3"/>
    <n v="2.508788002908451E-4"/>
    <n v="1.7320429876111312E-3"/>
    <n v="4.5039386049947787E-4"/>
    <n v="7.6726149293978219E-5"/>
    <n v="1.2318845261658936E-5"/>
    <n v="4.2376950269399652E-2"/>
    <n v="3.3107176777516338E-5"/>
    <n v="4.1837511414344539E-2"/>
    <n v="4.3619041671294582E-4"/>
    <n v="2.0085376771790333E-5"/>
    <n v="2.95415984965312E-6"/>
    <n v="4.7324390075557899E-3"/>
    <n v="4.2732090542214008E-3"/>
  </r>
  <r>
    <s v="Production Traffic - Running"/>
    <s v="Mesa"/>
    <s v="08"/>
    <x v="3"/>
    <s v="Production Traffic"/>
    <s v="Production"/>
    <s v="traffic"/>
    <n v="0.61423575620710025"/>
    <n v="1.0818906896178242"/>
    <n v="0.11019861553662928"/>
    <n v="1.8665382741638877E-2"/>
    <n v="0.12886399827826817"/>
    <n v="3.3509303221161156E-2"/>
    <n v="5.708425507471979E-3"/>
    <n v="9.1652208746742481E-4"/>
    <n v="3.1528451000433342"/>
    <n v="2.463173952247215E-3"/>
    <n v="3.1127108492272337"/>
    <n v="3.2452567003443171E-2"/>
    <n v="1.4943520318212006E-3"/>
    <n v="2.1978949281419212E-4"/>
    <n v="0.35209346216215076"/>
    <n v="0.31792675363407219"/>
  </r>
  <r>
    <s v="Production Traffic - Running"/>
    <s v="Moffat"/>
    <s v="08"/>
    <x v="4"/>
    <s v="Production Traffic"/>
    <s v="Production"/>
    <s v="traffic"/>
    <n v="0.35252509126402126"/>
    <n v="0.62092382320807926"/>
    <n v="6.324571079857623E-2"/>
    <n v="1.0712524772419086E-2"/>
    <n v="7.3958235570995318E-2"/>
    <n v="1.9231817843327708E-2"/>
    <n v="3.27620657485287E-3"/>
    <n v="5.2601469267283662E-4"/>
    <n v="1.8094957765033655"/>
    <n v="1.4136764483999476E-3"/>
    <n v="1.786461737392512"/>
    <n v="1.8625330793642786E-2"/>
    <n v="8.5764558815544718E-4"/>
    <n v="1.2614262558018822E-4"/>
    <n v="0.20207514562263224"/>
    <n v="0.18246602661525382"/>
  </r>
  <r>
    <s v="Production Traffic - Running"/>
    <s v="Rio Blanco"/>
    <s v="08"/>
    <x v="5"/>
    <s v="Production Traffic"/>
    <s v="Production"/>
    <s v="traffic"/>
    <n v="1.5743919181276078"/>
    <n v="2.7730719692220309"/>
    <n v="0.28245801052197855"/>
    <n v="4.7842587215464166E-2"/>
    <n v="0.33030059773744269"/>
    <n v="8.589010919725043E-2"/>
    <n v="1.4631676670361646E-2"/>
    <n v="2.3492037913983594E-3"/>
    <n v="8.0812844163745137"/>
    <n v="6.3135386114723645E-3"/>
    <n v="7.9784134267155036"/>
    <n v="8.3181512467158769E-2"/>
    <n v="3.8302813503804161E-3"/>
    <n v="5.6335828332884999E-4"/>
    <n v="0.90247611874088918"/>
    <n v="0.8149009666400211"/>
  </r>
  <r>
    <s v="Production Traffic - Running"/>
    <s v="Routt"/>
    <s v="08"/>
    <x v="6"/>
    <s v="Production Traffic"/>
    <s v="Production"/>
    <s v="traffic"/>
    <n v="2.1465228039495441E-2"/>
    <n v="3.7808007970515367E-2"/>
    <n v="3.8510268870327441E-3"/>
    <n v="6.522848807561974E-4"/>
    <n v="4.5033117677889412E-3"/>
    <n v="1.1710240372986426E-3"/>
    <n v="1.9948798816434338E-4"/>
    <n v="3.2028997680313241E-5"/>
    <n v="0.11018007070043911"/>
    <n v="8.6078659621542471E-5"/>
    <n v="0.10877752967729581"/>
    <n v="1.1340950834536592E-3"/>
    <n v="5.2221979606654868E-5"/>
    <n v="7.6808156090981131E-6"/>
    <n v="1.2304341419645055E-2"/>
    <n v="1.1110343540975643E-2"/>
  </r>
  <r>
    <s v="Production Traffic - Idling"/>
    <s v="Delta"/>
    <s v="08"/>
    <x v="0"/>
    <s v="Production Traffic"/>
    <s v="Production"/>
    <s v="traffic"/>
    <n v="3.6147276086829046E-4"/>
    <n v="2.7802523208607697E-4"/>
    <n v="4.9230428153171677E-5"/>
    <n v="3.7700723095096419E-6"/>
    <n v="5.3000500462681321E-5"/>
    <n v="2.1551189166169546E-5"/>
    <n v="0"/>
    <n v="0"/>
    <n v="2.1551189166169546E-5"/>
    <n v="1.4611548225952072E-6"/>
    <n v="0"/>
    <n v="2.08976167133631E-5"/>
    <n v="0"/>
    <n v="0"/>
    <n v="2.08976167133631E-5"/>
    <n v="0"/>
  </r>
  <r>
    <s v="Production Traffic - Idling"/>
    <s v="Garfield"/>
    <s v="08"/>
    <x v="1"/>
    <s v="Production Traffic"/>
    <s v="Production"/>
    <s v="traffic"/>
    <n v="2.521272507056326"/>
    <n v="1.9392259938003868"/>
    <n v="0.34338223636837245"/>
    <n v="2.6296254358829756E-2"/>
    <n v="0.36967849072720221"/>
    <n v="0.15031954443403259"/>
    <n v="0"/>
    <n v="0"/>
    <n v="0.15031954443403259"/>
    <n v="1.0191554887601572E-2"/>
    <n v="0"/>
    <n v="0.14576087657570763"/>
    <n v="0"/>
    <n v="0"/>
    <n v="0.14576087657570763"/>
    <n v="0"/>
  </r>
  <r>
    <s v="Production Traffic - Idling"/>
    <s v="Gunnison"/>
    <s v="08"/>
    <x v="2"/>
    <s v="Production Traffic"/>
    <s v="Production"/>
    <s v="traffic"/>
    <n v="3.6147276086829047E-3"/>
    <n v="2.7802523208607698E-3"/>
    <n v="4.9230428153171682E-4"/>
    <n v="3.7700723095096422E-5"/>
    <n v="5.3000500462681321E-4"/>
    <n v="2.1551189166169548E-4"/>
    <n v="0"/>
    <n v="0"/>
    <n v="2.1551189166169548E-4"/>
    <n v="1.4611548225952073E-5"/>
    <n v="0"/>
    <n v="2.08976167133631E-4"/>
    <n v="0"/>
    <n v="0"/>
    <n v="2.08976167133631E-4"/>
    <n v="0"/>
  </r>
  <r>
    <s v="Production Traffic - Idling"/>
    <s v="Mesa"/>
    <s v="08"/>
    <x v="3"/>
    <s v="Production Traffic"/>
    <s v="Production"/>
    <s v="traffic"/>
    <n v="0.26893573408600813"/>
    <n v="0.20685077267204124"/>
    <n v="3.6627438545959727E-2"/>
    <n v="2.8049337982751737E-3"/>
    <n v="3.9432372344234898E-2"/>
    <n v="1.6034084739630142E-2"/>
    <n v="0"/>
    <n v="0"/>
    <n v="1.6034084739630142E-2"/>
    <n v="1.0870991880108341E-3"/>
    <n v="0"/>
    <n v="1.5547826834742146E-2"/>
    <n v="0"/>
    <n v="0"/>
    <n v="1.5547826834742146E-2"/>
    <n v="0"/>
  </r>
  <r>
    <s v="Production Traffic - Idling"/>
    <s v="Moffat"/>
    <s v="08"/>
    <x v="4"/>
    <s v="Production Traffic"/>
    <s v="Production"/>
    <s v="traffic"/>
    <n v="0.15434886889076005"/>
    <n v="0.11871677410075487"/>
    <n v="2.1021392821404309E-2"/>
    <n v="1.6098208761606172E-3"/>
    <n v="2.2631213697564927E-2"/>
    <n v="9.2023577739543966E-3"/>
    <n v="0"/>
    <n v="0"/>
    <n v="9.2023577739543966E-3"/>
    <n v="6.2391310924815352E-4"/>
    <n v="0"/>
    <n v="8.9232823366060445E-3"/>
    <n v="0"/>
    <n v="0"/>
    <n v="8.9232823366060445E-3"/>
    <n v="0"/>
  </r>
  <r>
    <s v="Production Traffic - Idling"/>
    <s v="Rio Blanco"/>
    <s v="08"/>
    <x v="5"/>
    <s v="Production Traffic"/>
    <s v="Production"/>
    <s v="traffic"/>
    <n v="0.6893285549758299"/>
    <n v="0.53019411758814872"/>
    <n v="9.3882426488098386E-2"/>
    <n v="7.1895278942348869E-3"/>
    <n v="0.10107195438233327"/>
    <n v="4.1098117739885323E-2"/>
    <n v="0"/>
    <n v="0"/>
    <n v="4.1098117739885323E-2"/>
    <n v="2.7864222466890604E-3"/>
    <n v="0"/>
    <n v="3.9851755072383435E-2"/>
    <n v="0"/>
    <n v="0"/>
    <n v="3.9851755072383435E-2"/>
    <n v="0"/>
  </r>
  <r>
    <s v="Production Traffic - Idling"/>
    <s v="Routt"/>
    <s v="08"/>
    <x v="6"/>
    <s v="Production Traffic"/>
    <s v="Production"/>
    <s v="traffic"/>
    <n v="9.3982917825755526E-3"/>
    <n v="7.2286560342380013E-3"/>
    <n v="1.2799911319824637E-3"/>
    <n v="9.8021880047250692E-5"/>
    <n v="1.3780130120297144E-3"/>
    <n v="5.6033091832040827E-4"/>
    <n v="0"/>
    <n v="0"/>
    <n v="5.6033091832040827E-4"/>
    <n v="3.7990025387475393E-5"/>
    <n v="0"/>
    <n v="5.4333803454744063E-4"/>
    <n v="0"/>
    <n v="0"/>
    <n v="5.4333803454744063E-4"/>
    <n v="0"/>
  </r>
  <r>
    <s v="Maintenance Operation Traffic - Running"/>
    <s v="Delta"/>
    <s v="08"/>
    <x v="0"/>
    <s v="Production Traffic"/>
    <s v="Production"/>
    <s v="traffic"/>
    <n v="2.5053973216853178E-4"/>
    <n v="2.5261454758122398E-4"/>
    <n v="2.9008767500066987E-5"/>
    <n v="4.2006375095937435E-6"/>
    <n v="3.320940500966073E-5"/>
    <n v="1.4407467835135155E-5"/>
    <n v="2.6865425085787798E-6"/>
    <n v="3.5365307534528264E-7"/>
    <n v="8.4808344166342547E-4"/>
    <n v="1.0147956374428428E-6"/>
    <n v="8.3063577824436623E-4"/>
    <n v="1.396554099540996E-5"/>
    <n v="7.0328346795263992E-7"/>
    <n v="8.4808901681229901E-8"/>
    <n v="1.1013818586649148E-4"/>
    <n v="9.5384552501447649E-5"/>
  </r>
  <r>
    <s v="Maintenance Operation Traffic - Running"/>
    <s v="Garfield"/>
    <s v="08"/>
    <x v="1"/>
    <s v="Production Traffic"/>
    <s v="Production"/>
    <s v="traffic"/>
    <n v="1.7475146318755093"/>
    <n v="1.7619864693790372"/>
    <n v="0.20233615331296725"/>
    <n v="2.9299446629416363E-2"/>
    <n v="0.23163559994238361"/>
    <n v="0.10049208815006772"/>
    <n v="1.8738633997336988E-2"/>
    <n v="2.4667302005333468E-3"/>
    <n v="5.9153820056023925"/>
    <n v="7.0781995711638283E-3"/>
    <n v="5.7936845532544545"/>
    <n v="9.7409648442984484E-2"/>
    <n v="4.9054021889696634E-3"/>
    <n v="5.9154208922657862E-4"/>
    <n v="0.7682138464187781"/>
    <n v="0.66530725369759736"/>
  </r>
  <r>
    <s v="Maintenance Operation Traffic - Running"/>
    <s v="Gunnison"/>
    <s v="08"/>
    <x v="2"/>
    <s v="Production Traffic"/>
    <s v="Production"/>
    <s v="traffic"/>
    <n v="2.5053973216853181E-3"/>
    <n v="2.5261454758122395E-3"/>
    <n v="2.9008767500066985E-4"/>
    <n v="4.2006375095937435E-5"/>
    <n v="3.3209405009660726E-4"/>
    <n v="1.4407467835135155E-4"/>
    <n v="2.6865425085787799E-5"/>
    <n v="3.5365307534528264E-6"/>
    <n v="8.4808344166342545E-3"/>
    <n v="1.0147956374428427E-5"/>
    <n v="8.3063577824436623E-3"/>
    <n v="1.3965540995409962E-4"/>
    <n v="7.0328346795263996E-6"/>
    <n v="8.4808901681229903E-7"/>
    <n v="1.1013818586649148E-3"/>
    <n v="9.5384552501447649E-4"/>
  </r>
  <r>
    <s v="Maintenance Operation Traffic - Running"/>
    <s v="Mesa"/>
    <s v="08"/>
    <x v="3"/>
    <s v="Production Traffic"/>
    <s v="Production"/>
    <s v="traffic"/>
    <n v="0.18640156073338765"/>
    <n v="0.18794522340043063"/>
    <n v="2.1582523020049836E-2"/>
    <n v="3.1252743071377453E-3"/>
    <n v="2.4707797327187583E-2"/>
    <n v="1.0719156069340556E-2"/>
    <n v="1.9987876263826121E-3"/>
    <n v="2.6311788805689028E-4"/>
    <n v="0.63097408059758853"/>
    <n v="7.5500795425747494E-4"/>
    <n v="0.61799301901380843"/>
    <n v="1.0390362500585011E-2"/>
    <n v="5.2324290015676406E-4"/>
    <n v="6.3097822850835045E-5"/>
    <n v="8.1942810284669654E-2"/>
    <n v="7.0966107061077047E-2"/>
  </r>
  <r>
    <s v="Maintenance Operation Traffic - Running"/>
    <s v="Moffat"/>
    <s v="08"/>
    <x v="4"/>
    <s v="Production Traffic"/>
    <s v="Production"/>
    <s v="traffic"/>
    <n v="0.10698046563596308"/>
    <n v="0.10786641181718264"/>
    <n v="1.2386743722528603E-2"/>
    <n v="1.7936722165965288E-3"/>
    <n v="1.4180415939125132E-2"/>
    <n v="6.151988765602712E-3"/>
    <n v="1.147153651163139E-3"/>
    <n v="1.510098631724357E-4"/>
    <n v="0.36213162959028267"/>
    <n v="4.3331773718809384E-4"/>
    <n v="0.35468147731034438"/>
    <n v="5.9632860050400534E-3"/>
    <n v="3.0030204081577726E-4"/>
    <n v="3.6213401017885172E-5"/>
    <n v="4.7029005364991869E-2"/>
    <n v="4.0729203918118149E-2"/>
  </r>
  <r>
    <s v="Maintenance Operation Traffic - Running"/>
    <s v="Rio Blanco"/>
    <s v="08"/>
    <x v="5"/>
    <s v="Production Traffic"/>
    <s v="Production"/>
    <s v="traffic"/>
    <n v="0.4777792692453901"/>
    <n v="0.48173594223739408"/>
    <n v="5.5319719622627744E-2"/>
    <n v="8.0106157307952685E-3"/>
    <n v="6.3330335353423015E-2"/>
    <n v="2.747504116160274E-2"/>
    <n v="5.123236563859733E-3"/>
    <n v="6.7441641468345397E-4"/>
    <n v="1.6172951232521524"/>
    <n v="1.9352152806035011E-3"/>
    <n v="1.5840224291120064"/>
    <n v="2.6632286678246794E-2"/>
    <n v="1.3411615733856842E-3"/>
    <n v="1.6173057550610543E-4"/>
    <n v="0.21003352044739926"/>
    <n v="0.18189834162026067"/>
  </r>
  <r>
    <s v="Maintenance Operation Traffic - Running"/>
    <s v="Routt"/>
    <s v="08"/>
    <x v="6"/>
    <s v="Production Traffic"/>
    <s v="Production"/>
    <s v="traffic"/>
    <n v="6.514033036381827E-3"/>
    <n v="6.5679782371118236E-3"/>
    <n v="7.5422795500174175E-4"/>
    <n v="1.0921657524943735E-4"/>
    <n v="8.6344453025117911E-4"/>
    <n v="3.7459416371351406E-4"/>
    <n v="6.9850105223048282E-5"/>
    <n v="9.1949799589773502E-6"/>
    <n v="2.2050169483249064E-2"/>
    <n v="2.6384686573513913E-5"/>
    <n v="2.1596530234353525E-2"/>
    <n v="3.63104065880659E-4"/>
    <n v="1.8285370166768638E-5"/>
    <n v="2.2050314437119777E-6"/>
    <n v="2.8635928325287789E-3"/>
    <n v="2.4799983650376392E-3"/>
  </r>
  <r>
    <s v="Maintenance Operation Traffic - Idling"/>
    <s v="Delta"/>
    <s v="08"/>
    <x v="0"/>
    <s v="Production Traffic"/>
    <s v="Production"/>
    <s v="traffic"/>
    <n v="1.0867547765520137E-4"/>
    <n v="4.745424263389925E-5"/>
    <n v="1.0650722326050093E-5"/>
    <n v="2.7709435573055588E-7"/>
    <n v="1.0927816681780649E-5"/>
    <n v="5.8823216175057748E-6"/>
    <n v="0"/>
    <n v="0"/>
    <n v="5.8823216175057748E-6"/>
    <n v="4.1269111054316493E-7"/>
    <n v="0"/>
    <n v="5.7055377693991786E-6"/>
    <n v="0"/>
    <n v="0"/>
    <n v="5.7055377693991786E-6"/>
    <n v="0"/>
  </r>
  <r>
    <s v="Maintenance Operation Traffic - Idling"/>
    <s v="Garfield"/>
    <s v="08"/>
    <x v="1"/>
    <s v="Production Traffic"/>
    <s v="Production"/>
    <s v="traffic"/>
    <n v="0.75801145664502967"/>
    <n v="0.33099334237144729"/>
    <n v="7.4288788224199404E-2"/>
    <n v="1.9327331312206273E-3"/>
    <n v="7.6221521355420027E-2"/>
    <n v="4.1029193282102777E-2"/>
    <n v="0"/>
    <n v="0"/>
    <n v="4.1029193282102777E-2"/>
    <n v="2.8785204960385755E-3"/>
    <n v="0"/>
    <n v="3.979612594155927E-2"/>
    <n v="0"/>
    <n v="0"/>
    <n v="3.979612594155927E-2"/>
    <n v="0"/>
  </r>
  <r>
    <s v="Maintenance Operation Traffic - Idling"/>
    <s v="Gunnison"/>
    <s v="08"/>
    <x v="2"/>
    <s v="Production Traffic"/>
    <s v="Production"/>
    <s v="traffic"/>
    <n v="1.0867547765520138E-3"/>
    <n v="4.7454242633899248E-4"/>
    <n v="1.0650722326050094E-4"/>
    <n v="2.7709435573055586E-6"/>
    <n v="1.092781668178065E-4"/>
    <n v="5.8823216175057743E-5"/>
    <n v="0"/>
    <n v="0"/>
    <n v="5.8823216175057743E-5"/>
    <n v="4.126911105431649E-6"/>
    <n v="0"/>
    <n v="5.7055377693991786E-5"/>
    <n v="0"/>
    <n v="0"/>
    <n v="5.7055377693991786E-5"/>
    <n v="0"/>
  </r>
  <r>
    <s v="Maintenance Operation Traffic - Idling"/>
    <s v="Mesa"/>
    <s v="08"/>
    <x v="3"/>
    <s v="Production Traffic"/>
    <s v="Production"/>
    <s v="traffic"/>
    <n v="8.085455537546983E-2"/>
    <n v="3.530595651962104E-2"/>
    <n v="7.9241374105812699E-3"/>
    <n v="2.0615820066353355E-4"/>
    <n v="8.130295611244804E-3"/>
    <n v="4.3764472834242965E-3"/>
    <n v="0"/>
    <n v="0"/>
    <n v="4.3764472834242965E-3"/>
    <n v="3.0704218624411469E-4"/>
    <n v="0"/>
    <n v="4.2449201004329884E-3"/>
    <n v="0"/>
    <n v="0"/>
    <n v="4.2449201004329884E-3"/>
    <n v="0"/>
  </r>
  <r>
    <s v="Maintenance Operation Traffic - Idling"/>
    <s v="Moffat"/>
    <s v="08"/>
    <x v="4"/>
    <s v="Production Traffic"/>
    <s v="Production"/>
    <s v="traffic"/>
    <n v="4.6404428958770991E-2"/>
    <n v="2.026296160467498E-2"/>
    <n v="4.5478584332233904E-3"/>
    <n v="1.1831928989694737E-4"/>
    <n v="4.6661777231203376E-3"/>
    <n v="2.5117513306749657E-3"/>
    <n v="0"/>
    <n v="0"/>
    <n v="2.5117513306749657E-3"/>
    <n v="1.7621910420193143E-4"/>
    <n v="0"/>
    <n v="2.4362646275334493E-3"/>
    <n v="0"/>
    <n v="0"/>
    <n v="2.4362646275334493E-3"/>
    <n v="0"/>
  </r>
  <r>
    <s v="Maintenance Operation Traffic - Idling"/>
    <s v="Rio Blanco"/>
    <s v="08"/>
    <x v="5"/>
    <s v="Production Traffic"/>
    <s v="Production"/>
    <s v="traffic"/>
    <n v="0.20724413588846904"/>
    <n v="9.0495240702845869E-2"/>
    <n v="2.0310927475777528E-2"/>
    <n v="5.2841893637817E-4"/>
    <n v="2.0839346412155697E-2"/>
    <n v="1.1217587324583512E-2"/>
    <n v="0"/>
    <n v="0"/>
    <n v="1.1217587324583512E-2"/>
    <n v="7.8700194780581556E-4"/>
    <n v="0"/>
    <n v="1.0880460526244234E-2"/>
    <n v="0"/>
    <n v="0"/>
    <n v="1.0880460526244234E-2"/>
    <n v="0"/>
  </r>
  <r>
    <s v="Maintenance Operation Traffic - Idling"/>
    <s v="Routt"/>
    <s v="08"/>
    <x v="6"/>
    <s v="Production Traffic"/>
    <s v="Production"/>
    <s v="traffic"/>
    <n v="2.825562419035236E-3"/>
    <n v="1.2338103084813805E-3"/>
    <n v="2.7691878047730244E-4"/>
    <n v="7.2044532489944531E-6"/>
    <n v="2.8412323372629689E-4"/>
    <n v="1.5294036205515014E-4"/>
    <n v="0"/>
    <n v="0"/>
    <n v="1.5294036205515014E-4"/>
    <n v="1.0729968874122289E-5"/>
    <n v="0"/>
    <n v="1.4834398200437866E-4"/>
    <n v="0"/>
    <n v="0"/>
    <n v="1.4834398200437866E-4"/>
    <n v="0"/>
  </r>
  <r>
    <s v="Employee Commuter Traffic - Running"/>
    <s v="Delta"/>
    <s v="08"/>
    <x v="0"/>
    <s v="Production Traffic"/>
    <s v="Production"/>
    <s v="traffic"/>
    <n v="3.3559936943972314E-3"/>
    <n v="8.8174312355423709E-3"/>
    <n v="6.1601908047792487E-4"/>
    <n v="9.1435276406864541E-5"/>
    <n v="7.0745435688478945E-4"/>
    <n v="1.2771611498297694E-4"/>
    <n v="5.5220329649700261E-5"/>
    <n v="1.0059914229481917E-5"/>
    <n v="0.86418765125487207"/>
    <n v="2.1730996858222227E-5"/>
    <n v="0.86399465489600991"/>
    <n v="1.2333915797051905E-4"/>
    <n v="1.4455590791972399E-5"/>
    <n v="2.4124460835354133E-6"/>
    <n v="0.2051839561963778"/>
    <n v="0.20504374900153177"/>
  </r>
  <r>
    <s v="Employee Commuter Traffic - Running"/>
    <s v="Gunnison"/>
    <s v="08"/>
    <x v="2"/>
    <s v="Production Traffic"/>
    <s v="Production"/>
    <s v="traffic"/>
    <n v="3.3559936943972316E-2"/>
    <n v="8.8174312355423709E-2"/>
    <n v="6.1601908047792487E-3"/>
    <n v="9.1435276406864538E-4"/>
    <n v="7.0745435688478941E-3"/>
    <n v="1.2771611498297694E-3"/>
    <n v="5.5220329649700265E-4"/>
    <n v="1.0059914229481917E-4"/>
    <n v="8.6418765125487216"/>
    <n v="2.1730996858222227E-4"/>
    <n v="8.6399465489601006"/>
    <n v="1.2333915797051907E-3"/>
    <n v="1.4455590791972401E-4"/>
    <n v="2.4124460835354135E-5"/>
    <n v="2.0518395619637779"/>
    <n v="2.0504374900153177"/>
  </r>
  <r>
    <s v="Employee Commuter Traffic - Running"/>
    <s v="Routt"/>
    <s v="08"/>
    <x v="6"/>
    <s v="Production Traffic"/>
    <s v="Production"/>
    <s v="traffic"/>
    <n v="8.7255836054328018E-2"/>
    <n v="0.22925321212410166"/>
    <n v="1.6016496092426048E-2"/>
    <n v="2.3773171865784782E-3"/>
    <n v="1.8393813279004526E-2"/>
    <n v="3.3206189895574009E-3"/>
    <n v="1.4357285708922068E-3"/>
    <n v="2.6155776996652987E-4"/>
    <n v="22.468878932626676"/>
    <n v="5.6500591831377793E-4"/>
    <n v="22.463861027296261"/>
    <n v="3.2068181072334961E-3"/>
    <n v="3.758453605912824E-4"/>
    <n v="6.2723598171920758E-5"/>
    <n v="5.3347828611058237"/>
    <n v="5.331137474039827"/>
  </r>
  <r>
    <s v="Employee Commuter Traffic - Running"/>
    <s v="Moffat"/>
    <s v="08"/>
    <x v="4"/>
    <s v="Production Traffic"/>
    <s v="Production"/>
    <s v="traffic"/>
    <n v="1.4330093075076178"/>
    <n v="3.7650431375765923"/>
    <n v="0.26304014736407394"/>
    <n v="3.9042863025731157E-2"/>
    <n v="0.30208301038980512"/>
    <n v="5.4534781097731161E-2"/>
    <n v="2.3579080760422012E-2"/>
    <n v="4.2955833759887787E-3"/>
    <n v="369.00812708583044"/>
    <n v="9.2791356584608908E-3"/>
    <n v="368.9257176405963"/>
    <n v="5.2665820453411644E-2"/>
    <n v="6.172537268172215E-3"/>
    <n v="1.0301144776696217E-3"/>
    <n v="87.613549295853332"/>
    <n v="87.553680823654076"/>
  </r>
  <r>
    <s v="Employee Commuter Traffic - Running"/>
    <s v="Mesa"/>
    <s v="08"/>
    <x v="3"/>
    <s v="Production Traffic"/>
    <s v="Production"/>
    <s v="traffic"/>
    <n v="2.49685930863154"/>
    <n v="6.5601688392435236"/>
    <n v="0.4583181958755761"/>
    <n v="6.8027845646707219E-2"/>
    <n v="0.52634604152228337"/>
    <n v="9.5020789547334852E-2"/>
    <n v="4.1083925259376992E-2"/>
    <n v="7.4845761867345468E-3"/>
    <n v="642.95561253362484"/>
    <n v="1.6167861662517335E-2"/>
    <n v="642.81202324263143"/>
    <n v="9.1764333530066175E-2"/>
    <n v="1.0754959549227465E-2"/>
    <n v="1.7948598861503475E-3"/>
    <n v="152.6568634101051"/>
    <n v="152.55254925713965"/>
  </r>
  <r>
    <s v="Employee Commuter Traffic - Running"/>
    <s v="Rio Blanco"/>
    <s v="08"/>
    <x v="5"/>
    <s v="Production Traffic"/>
    <s v="Production"/>
    <s v="traffic"/>
    <n v="6.3998799752155202"/>
    <n v="16.814841366179301"/>
    <n v="1.1747483864714028"/>
    <n v="0.17436707210789065"/>
    <n v="1.3491154585792935"/>
    <n v="0.24355463127253704"/>
    <n v="0.10530516864197839"/>
    <n v="1.9184256435622018E-2"/>
    <n v="1648.005850943041"/>
    <n v="4.1441011008629784E-2"/>
    <n v="1647.6378068866909"/>
    <n v="0.23520777424977984"/>
    <n v="2.7566811640291365E-2"/>
    <n v="4.6005346813020338E-3"/>
    <n v="391.28580446649249"/>
    <n v="391.01842934592111"/>
  </r>
  <r>
    <s v="Employee Commuter Traffic - Running"/>
    <s v="Garfield"/>
    <s v="08"/>
    <x v="1"/>
    <s v="Production Traffic"/>
    <s v="Production"/>
    <s v="traffic"/>
    <n v="23.408056018420687"/>
    <n v="61.501582867908034"/>
    <n v="4.2967330863335258"/>
    <n v="0.63776105293788021"/>
    <n v="4.9344941392714059"/>
    <n v="0.89081990200626426"/>
    <n v="0.38516179930665934"/>
    <n v="7.0167901750636377E-2"/>
    <n v="6027.7088675027335"/>
    <n v="0.15157370308610002"/>
    <n v="6026.3627178996703"/>
    <n v="0.86029062684437052"/>
    <n v="0.10082774577400749"/>
    <n v="1.6826811432659509E-2"/>
    <n v="1431.1580944697353"/>
    <n v="1430.1801492856841"/>
  </r>
  <r>
    <s v="Employee Commuter Traffic - Idling"/>
    <s v="Delta"/>
    <s v="08"/>
    <x v="0"/>
    <s v="Production Traffic"/>
    <s v="Production"/>
    <s v="traffic"/>
    <n v="8.2942306418235271E-4"/>
    <n v="8.7405839059240362E-4"/>
    <n v="1.5481225743686357E-4"/>
    <n v="1.0524899267366531E-5"/>
    <n v="1.653371567042301E-4"/>
    <n v="5.7436730008870468E-5"/>
    <n v="0"/>
    <n v="0"/>
    <n v="5.7436730008870468E-5"/>
    <n v="6.2415458104963353E-6"/>
    <n v="0"/>
    <n v="5.5668470999185918E-5"/>
    <n v="0"/>
    <n v="0"/>
    <n v="5.5668470999185918E-5"/>
    <n v="0"/>
  </r>
  <r>
    <s v="Employee Commuter Traffic - Idling"/>
    <s v="Garfield"/>
    <s v="08"/>
    <x v="1"/>
    <s v="Production Traffic"/>
    <s v="Production"/>
    <s v="traffic"/>
    <n v="5.7852258726719104"/>
    <n v="6.0965572743820156"/>
    <n v="1.0798154956221235"/>
    <n v="7.3411172389881568E-2"/>
    <n v="1.1532266680120051"/>
    <n v="0.40062119181187156"/>
    <n v="0"/>
    <n v="0"/>
    <n v="0.40062119181187156"/>
    <n v="4.3534782028211941E-2"/>
    <n v="0"/>
    <n v="0.38828758521932183"/>
    <n v="0"/>
    <n v="0"/>
    <n v="0.38828758521932183"/>
    <n v="0"/>
  </r>
  <r>
    <s v="Employee Commuter Traffic - Idling"/>
    <s v="Gunnison"/>
    <s v="08"/>
    <x v="2"/>
    <s v="Production Traffic"/>
    <s v="Production"/>
    <s v="traffic"/>
    <n v="8.294230641823528E-3"/>
    <n v="8.7405839059240369E-3"/>
    <n v="1.5481225743686356E-3"/>
    <n v="1.0524899267366532E-4"/>
    <n v="1.653371567042301E-3"/>
    <n v="5.7436730008870475E-4"/>
    <n v="0"/>
    <n v="0"/>
    <n v="5.7436730008870475E-4"/>
    <n v="6.2415458104963351E-5"/>
    <n v="0"/>
    <n v="5.5668470999185925E-4"/>
    <n v="0"/>
    <n v="0"/>
    <n v="5.5668470999185925E-4"/>
    <n v="0"/>
  </r>
  <r>
    <s v="Employee Commuter Traffic - Idling"/>
    <s v="Mesa"/>
    <s v="08"/>
    <x v="3"/>
    <s v="Production Traffic"/>
    <s v="Production"/>
    <s v="traffic"/>
    <n v="0.61709075975167038"/>
    <n v="0.65029944260074835"/>
    <n v="0.1151803195330265"/>
    <n v="7.8305250549206996E-3"/>
    <n v="0.1230108445879472"/>
    <n v="4.273292712659963E-2"/>
    <n v="0"/>
    <n v="0"/>
    <n v="4.273292712659963E-2"/>
    <n v="4.6437100830092736E-3"/>
    <n v="0"/>
    <n v="4.1417342423394322E-2"/>
    <n v="0"/>
    <n v="0"/>
    <n v="4.1417342423394322E-2"/>
    <n v="0"/>
  </r>
  <r>
    <s v="Employee Commuter Traffic - Idling"/>
    <s v="Moffat"/>
    <s v="08"/>
    <x v="4"/>
    <s v="Production Traffic"/>
    <s v="Production"/>
    <s v="traffic"/>
    <n v="0.35416364840586462"/>
    <n v="0.37322293278295637"/>
    <n v="6.6104833925540743E-2"/>
    <n v="4.4941319871655092E-3"/>
    <n v="7.0598965912706257E-2"/>
    <n v="2.4525483713787693E-2"/>
    <n v="0"/>
    <n v="0"/>
    <n v="2.4525483713787693E-2"/>
    <n v="2.6651400610819354E-3"/>
    <n v="0"/>
    <n v="2.3770437116652388E-2"/>
    <n v="0"/>
    <n v="0"/>
    <n v="2.3770437116652388E-2"/>
    <n v="0"/>
  </r>
  <r>
    <s v="Employee Commuter Traffic - Idling"/>
    <s v="Rio Blanco"/>
    <s v="08"/>
    <x v="5"/>
    <s v="Production Traffic"/>
    <s v="Production"/>
    <s v="traffic"/>
    <n v="1.5817097833957465"/>
    <n v="1.6668293508597138"/>
    <n v="0.29522697493209882"/>
    <n v="2.0070982902867976E-2"/>
    <n v="0.31529795783496678"/>
    <n v="0.10953184412691598"/>
    <n v="0"/>
    <n v="0"/>
    <n v="0.10953184412691598"/>
    <n v="1.1902627860616511E-2"/>
    <n v="0"/>
    <n v="0.10615977419544755"/>
    <n v="0"/>
    <n v="0"/>
    <n v="0.10615977419544755"/>
    <n v="0"/>
  </r>
  <r>
    <s v="Employee Commuter Traffic - Idling"/>
    <s v="Routt"/>
    <s v="08"/>
    <x v="6"/>
    <s v="Production Traffic"/>
    <s v="Production"/>
    <s v="traffic"/>
    <n v="2.1564999668741171E-2"/>
    <n v="2.2725518155402497E-2"/>
    <n v="4.0251186933584534E-3"/>
    <n v="2.7364738095152983E-4"/>
    <n v="4.2987660743099834E-3"/>
    <n v="1.4933549802306322E-3"/>
    <n v="0"/>
    <n v="0"/>
    <n v="1.4933549802306322E-3"/>
    <n v="1.6228019107290473E-4"/>
    <n v="0"/>
    <n v="1.4473802459788339E-3"/>
    <n v="0"/>
    <n v="0"/>
    <n v="1.4473802459788339E-3"/>
    <n v="0"/>
  </r>
  <r>
    <s v="Ancillary Traffic - Running"/>
    <s v="Delta"/>
    <s v="08"/>
    <x v="0"/>
    <s v="Production Traffic"/>
    <s v="Production"/>
    <s v="traffic"/>
    <n v="1.9925793769550279E-5"/>
    <n v="3.8824297364421046E-4"/>
    <n v="9.0564098464225176E-6"/>
    <n v="4.6034379019966664E-6"/>
    <n v="1.3659847748419184E-5"/>
    <n v="6.0818916155682773E-7"/>
    <n v="2.1327881713745877E-6"/>
    <n v="3.6310845121515862E-7"/>
    <n v="1.6918316637584815E-3"/>
    <n v="5.6367764966793548E-7"/>
    <n v="1.688727577974335E-3"/>
    <n v="5.6002890496015416E-7"/>
    <n v="5.5832024172684126E-7"/>
    <n v="8.7076443218611975E-8"/>
    <n v="1.6962968946552837E-4"/>
    <n v="1.6842426387562277E-4"/>
  </r>
  <r>
    <s v="Ancillary Traffic - Running"/>
    <s v="Garfield"/>
    <s v="08"/>
    <x v="1"/>
    <s v="Production Traffic"/>
    <s v="Production"/>
    <s v="traffic"/>
    <n v="0.1389824115426132"/>
    <n v="2.7079947411683682"/>
    <n v="6.3168458678797071E-2"/>
    <n v="3.2108979366426746E-2"/>
    <n v="9.5277438045223817E-2"/>
    <n v="4.2421194018588742E-3"/>
    <n v="1.4876197495337751E-2"/>
    <n v="2.5326814472257319E-3"/>
    <n v="11.80052585471541"/>
    <n v="3.9316516064338506E-3"/>
    <n v="11.778874856370988"/>
    <n v="3.9062016120970759E-3"/>
    <n v="3.8942836860447181E-3"/>
    <n v="6.0735819144981857E-4"/>
    <n v="1.1831670840220605"/>
    <n v="1.1747592405324689"/>
  </r>
  <r>
    <s v="Ancillary Traffic - Running"/>
    <s v="Gunnison"/>
    <s v="08"/>
    <x v="2"/>
    <s v="Production Traffic"/>
    <s v="Production"/>
    <s v="traffic"/>
    <n v="1.9925793769550278E-4"/>
    <n v="3.882429736442105E-3"/>
    <n v="9.0564098464225186E-5"/>
    <n v="4.6034379019966664E-5"/>
    <n v="1.3659847748419184E-4"/>
    <n v="6.0818916155682777E-6"/>
    <n v="2.132788171374588E-5"/>
    <n v="3.6310845121515867E-6"/>
    <n v="1.6918316637584814E-2"/>
    <n v="5.6367764966793554E-6"/>
    <n v="1.688727577974335E-2"/>
    <n v="5.6002890496015424E-6"/>
    <n v="5.5832024172684128E-6"/>
    <n v="8.7076443218611985E-7"/>
    <n v="1.696296894655284E-3"/>
    <n v="1.6842426387562279E-3"/>
  </r>
  <r>
    <s v="Ancillary Traffic - Running"/>
    <s v="Mesa"/>
    <s v="08"/>
    <x v="3"/>
    <s v="Production Traffic"/>
    <s v="Production"/>
    <s v="traffic"/>
    <n v="1.4824790564545408E-2"/>
    <n v="0.28885277239129259"/>
    <n v="6.7379689257383536E-3"/>
    <n v="3.4249577990855197E-3"/>
    <n v="1.0162926724823874E-2"/>
    <n v="4.5249273619827983E-4"/>
    <n v="1.5867943995026934E-3"/>
    <n v="2.7015268770407805E-4"/>
    <n v="1.2587227578363103"/>
    <n v="4.1937617135294405E-4"/>
    <n v="1.2564133180129051"/>
    <n v="4.1666150529035472E-4"/>
    <n v="4.1539025984476991E-4"/>
    <n v="6.4784873754647311E-5"/>
    <n v="0.12620448896235309"/>
    <n v="0.12530765232346333"/>
  </r>
  <r>
    <s v="Ancillary Traffic - Running"/>
    <s v="Moffat"/>
    <s v="08"/>
    <x v="4"/>
    <s v="Production Traffic"/>
    <s v="Production"/>
    <s v="traffic"/>
    <n v="8.5083139395979689E-3"/>
    <n v="0.1657797497460779"/>
    <n v="3.8670870044224155E-3"/>
    <n v="1.9656679841525766E-3"/>
    <n v="5.8327549885749917E-3"/>
    <n v="2.5969677198476546E-4"/>
    <n v="9.1070054917694911E-4"/>
    <n v="1.5504730866887275E-4"/>
    <n v="0.7224121204248718"/>
    <n v="2.4069035640820848E-4"/>
    <n v="0.72108667579504115"/>
    <n v="2.3913234241798587E-4"/>
    <n v="2.3840274321736124E-4"/>
    <n v="3.718164125434732E-5"/>
    <n v="7.2431877401780628E-2"/>
    <n v="7.1917160674890929E-2"/>
  </r>
  <r>
    <s v="Ancillary Traffic - Running"/>
    <s v="Rio Blanco"/>
    <s v="08"/>
    <x v="5"/>
    <s v="Production Traffic"/>
    <s v="Production"/>
    <s v="traffic"/>
    <n v="3.7998488718532383E-2"/>
    <n v="0.74037935073950933"/>
    <n v="1.7270573577127742E-2"/>
    <n v="8.7787560791076427E-3"/>
    <n v="2.6049329656235385E-2"/>
    <n v="1.1598167310888706E-3"/>
    <n v="4.0672270428113392E-3"/>
    <n v="6.9244781646730751E-4"/>
    <n v="3.2263229827874245"/>
    <n v="1.0749332779167531E-3"/>
    <n v="3.2204034911970569"/>
    <n v="1.067975121759014E-3"/>
    <n v="1.0647167009730863E-3"/>
    <n v="1.6605477721789305E-4"/>
    <n v="0.32348381781076263"/>
    <n v="0.32118507121081263"/>
  </r>
  <r>
    <s v="Ancillary Traffic - Running"/>
    <s v="Routt"/>
    <s v="08"/>
    <x v="6"/>
    <s v="Production Traffic"/>
    <s v="Production"/>
    <s v="traffic"/>
    <n v="5.1807063800830735E-4"/>
    <n v="1.0094317314749473E-2"/>
    <n v="2.3546665600698551E-4"/>
    <n v="1.1968938545191333E-4"/>
    <n v="3.5515604145889884E-4"/>
    <n v="1.5812918200477525E-5"/>
    <n v="5.545249245573929E-5"/>
    <n v="9.440819731594125E-6"/>
    <n v="4.3987623257720529E-2"/>
    <n v="1.4655618891366325E-5"/>
    <n v="4.3906917027332716E-2"/>
    <n v="1.4560751528964011E-5"/>
    <n v="1.4516326284897875E-5"/>
    <n v="2.2639875236839118E-6"/>
    <n v="4.4103719261037386E-3"/>
    <n v="4.3790308607661926E-3"/>
  </r>
  <r>
    <s v="Ancillary Traffic - Idling"/>
    <s v="Delta"/>
    <s v="08"/>
    <x v="0"/>
    <s v="Production Traffic"/>
    <s v="Production"/>
    <s v="traffic"/>
    <n v="2.2043498648241393E-5"/>
    <n v="1.2854798485821995E-4"/>
    <n v="5.7053602662868758E-6"/>
    <n v="5.7805942431286234E-6"/>
    <n v="1.14859545094155E-5"/>
    <n v="5.3071501375679619E-7"/>
    <n v="0"/>
    <n v="0"/>
    <n v="5.3071501375679619E-7"/>
    <n v="1.5519404842691803E-6"/>
    <n v="0"/>
    <n v="4.8869192296541565E-7"/>
    <n v="0"/>
    <n v="0"/>
    <n v="4.8869192296541565E-7"/>
    <n v="0"/>
  </r>
  <r>
    <s v="Ancillary Traffic - Idling"/>
    <s v="Garfield"/>
    <s v="08"/>
    <x v="1"/>
    <s v="Production Traffic"/>
    <s v="Production"/>
    <s v="traffic"/>
    <n v="0.15375340307148375"/>
    <n v="0.89662219438608415"/>
    <n v="3.9794887857350962E-2"/>
    <n v="4.0319644845822157E-2"/>
    <n v="8.0114532703173119E-2"/>
    <n v="3.7017372209536535E-3"/>
    <n v="0"/>
    <n v="0"/>
    <n v="3.7017372209536535E-3"/>
    <n v="1.0824784877777533E-2"/>
    <n v="0"/>
    <n v="3.4086261626837745E-3"/>
    <n v="0"/>
    <n v="0"/>
    <n v="3.4086261626837745E-3"/>
    <n v="0"/>
  </r>
  <r>
    <s v="Ancillary Traffic - Idling"/>
    <s v="Gunnison"/>
    <s v="08"/>
    <x v="2"/>
    <s v="Production Traffic"/>
    <s v="Production"/>
    <s v="traffic"/>
    <n v="2.2043498648241394E-4"/>
    <n v="1.2854798485821995E-3"/>
    <n v="5.7053602662868758E-5"/>
    <n v="5.7805942431286242E-5"/>
    <n v="1.14859545094155E-4"/>
    <n v="5.3071501375679615E-6"/>
    <n v="0"/>
    <n v="0"/>
    <n v="5.3071501375679615E-6"/>
    <n v="1.5519404842691802E-5"/>
    <n v="0"/>
    <n v="4.8869192296541567E-6"/>
    <n v="0"/>
    <n v="0"/>
    <n v="4.8869192296541567E-6"/>
    <n v="0"/>
  </r>
  <r>
    <s v="Ancillary Traffic - Idling"/>
    <s v="Mesa"/>
    <s v="08"/>
    <x v="3"/>
    <s v="Production Traffic"/>
    <s v="Production"/>
    <s v="traffic"/>
    <n v="1.6400362994291599E-2"/>
    <n v="9.5639700734515637E-2"/>
    <n v="4.2447880381174356E-3"/>
    <n v="4.3007621168876962E-3"/>
    <n v="8.5455501550051327E-3"/>
    <n v="3.9485197023505635E-4"/>
    <n v="0"/>
    <n v="0"/>
    <n v="3.9485197023505635E-4"/>
    <n v="1.15464372029627E-3"/>
    <n v="0"/>
    <n v="3.6358679068626922E-4"/>
    <n v="0"/>
    <n v="0"/>
    <n v="3.6358679068626922E-4"/>
    <n v="0"/>
  </r>
  <r>
    <s v="Ancillary Traffic - Idling"/>
    <s v="Moffat"/>
    <s v="08"/>
    <x v="4"/>
    <s v="Production Traffic"/>
    <s v="Production"/>
    <s v="traffic"/>
    <n v="9.4125739227990755E-3"/>
    <n v="5.4889989534459921E-2"/>
    <n v="2.4361888337044962E-3"/>
    <n v="2.4683137418159227E-3"/>
    <n v="4.9045025755204193E-3"/>
    <n v="2.2661531087415197E-4"/>
    <n v="0"/>
    <n v="0"/>
    <n v="2.2661531087415197E-4"/>
    <n v="6.6267858678294004E-4"/>
    <n v="0"/>
    <n v="2.0867145110623251E-4"/>
    <n v="0"/>
    <n v="0"/>
    <n v="2.0867145110623251E-4"/>
    <n v="0"/>
  </r>
  <r>
    <s v="Ancillary Traffic - Idling"/>
    <s v="Rio Blanco"/>
    <s v="08"/>
    <x v="5"/>
    <s v="Production Traffic"/>
    <s v="Production"/>
    <s v="traffic"/>
    <n v="4.2036951922196336E-2"/>
    <n v="0.24514100712462544"/>
    <n v="1.0880122027809072E-2"/>
    <n v="1.1023593221646286E-2"/>
    <n v="2.1903715249455356E-2"/>
    <n v="1.0120735312342103E-3"/>
    <n v="0"/>
    <n v="0"/>
    <n v="1.0120735312342103E-3"/>
    <n v="2.9595505035013266E-3"/>
    <n v="0"/>
    <n v="9.3193549709504769E-4"/>
    <n v="0"/>
    <n v="0"/>
    <n v="9.3193549709504769E-4"/>
    <n v="0"/>
  </r>
  <r>
    <s v="Ancillary Traffic - Idling"/>
    <s v="Routt"/>
    <s v="08"/>
    <x v="6"/>
    <s v="Production Traffic"/>
    <s v="Production"/>
    <s v="traffic"/>
    <n v="5.7313096485427626E-4"/>
    <n v="3.3422476063137189E-3"/>
    <n v="1.4833936692345878E-4"/>
    <n v="1.5029545032134423E-4"/>
    <n v="2.9863481724480301E-4"/>
    <n v="1.3798590357676701E-5"/>
    <n v="0"/>
    <n v="0"/>
    <n v="1.3798590357676701E-5"/>
    <n v="4.0350452590998687E-5"/>
    <n v="0"/>
    <n v="1.2705989997100809E-5"/>
    <n v="0"/>
    <n v="0"/>
    <n v="1.2705989997100809E-5"/>
    <n v="0"/>
  </r>
  <r>
    <m/>
    <m/>
    <m/>
    <x v="7"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3" minRefreshableVersion="3" showCalcMbrs="0" showDrill="0" showDataTips="0" useAutoFormatting="1" colGrandTotals="0" itemPrintTitles="1" createdVersion="3" indent="0" compact="0" compactData="0" gridDropZones="1" multipleFieldFilters="0">
  <location ref="B15:J24" firstHeaderRow="1" firstDataRow="2" firstDataCol="1"/>
  <pivotFields count="23"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>
      <items count="9">
        <item x="0"/>
        <item x="1"/>
        <item x="2"/>
        <item x="3"/>
        <item x="4"/>
        <item x="5"/>
        <item x="6"/>
        <item h="1" x="7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 defaultSubtotal="0"/>
    <pivotField dataField="1" compact="0" outline="0" showAll="0" defaultSubtotal="0"/>
    <pivotField compact="0" outline="0" showAll="0"/>
    <pivotField compact="0" outline="0" showAll="0" defaultSubtotal="0"/>
    <pivotField dataField="1" compact="0" outline="0" showAll="0" defaultSubtota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 of NOx (tons/yr)" fld="7" baseField="0" baseItem="0"/>
    <dataField name="Sum of CO (tons/yr)" fld="8" baseField="0" baseItem="0"/>
    <dataField name="Sum of Total VOC (tons/yr)" fld="11" baseField="0" baseItem="0"/>
    <dataField name="Sum of Sox (tons/yr)" fld="16" baseField="0" baseItem="0"/>
    <dataField name="Sum of Total PM10  (tons/yr)" fld="15" baseField="0" baseItem="0"/>
    <dataField name="Sum of Fugitive Dust PM10  (tons/yr)" fld="17" baseField="0" baseItem="0"/>
    <dataField name="Sum of Total PM2.5  (tons/year)" fld="21" baseField="0" baseItem="0"/>
    <dataField name="Sum of Fugitive Dust PM2.5  (tons/year)" fld="22" baseField="0" baseItem="0"/>
  </dataFields>
  <formats count="2">
    <format dxfId="29">
      <pivotArea type="all" dataOnly="0" outline="0" fieldPosition="0"/>
    </format>
    <format dxfId="28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dataPosition="0" applyNumberFormats="0" applyBorderFormats="0" applyFontFormats="0" applyPatternFormats="0" applyAlignmentFormats="0" applyWidthHeightFormats="1" dataCaption="Data" updatedVersion="3" showMemberPropertyTips="0" useAutoFormatting="1" rowGrandTotals="0" colGrandTotals="0" itemPrintTitles="1" createdVersion="1" indent="0" compact="0" compactData="0" gridDropZones="1">
  <location ref="B55:DJ83" firstHeaderRow="1" firstDataRow="3" firstDataCol="1"/>
  <pivotFields count="23">
    <pivotField axis="axisRow" compact="0" outline="0" subtotalTop="0" showAll="0" includeNewItemsInFilter="1" defaultSubtotal="0">
      <items count="44">
        <item m="1" x="42"/>
        <item m="1" x="31"/>
        <item m="1" x="41"/>
        <item m="1" x="36"/>
        <item m="1" x="35"/>
        <item m="1" x="37"/>
        <item x="26"/>
        <item x="6"/>
        <item x="7"/>
        <item m="1" x="43"/>
        <item m="1" x="34"/>
        <item m="1" x="39"/>
        <item x="11"/>
        <item m="1" x="38"/>
        <item x="13"/>
        <item m="1" x="28"/>
        <item x="15"/>
        <item m="1" x="29"/>
        <item x="17"/>
        <item m="1" x="33"/>
        <item x="19"/>
        <item m="1" x="30"/>
        <item x="21"/>
        <item m="1" x="32"/>
        <item x="23"/>
        <item m="1" x="27"/>
        <item x="25"/>
        <item m="1" x="40"/>
        <item x="9"/>
        <item x="0"/>
        <item x="1"/>
        <item x="2"/>
        <item x="3"/>
        <item x="4"/>
        <item x="5"/>
        <item x="8"/>
        <item x="10"/>
        <item x="12"/>
        <item x="14"/>
        <item x="16"/>
        <item x="18"/>
        <item x="20"/>
        <item x="22"/>
        <item x="24"/>
      </items>
    </pivotField>
    <pivotField compact="0" outline="0" subtotalTop="0" showAll="0" includeNewItemsInFilter="1" defaultSubtotal="0"/>
    <pivotField compact="0" outline="0" subtotalTop="0" showAll="0" includeNewItemsInFilter="1"/>
    <pivotField axis="axisCol" compact="0" outline="0" subtotalTop="0" showAll="0" includeNewItemsInFilter="1">
      <items count="9">
        <item x="0"/>
        <item x="1"/>
        <item x="2"/>
        <item x="3"/>
        <item x="4"/>
        <item x="5"/>
        <item x="6"/>
        <item h="1" x="7"/>
        <item t="default"/>
      </items>
    </pivotField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</pivotFields>
  <rowFields count="1">
    <field x="0"/>
  </rowFields>
  <rowItems count="26">
    <i>
      <x v="7"/>
    </i>
    <i>
      <x v="8"/>
    </i>
    <i>
      <x v="12"/>
    </i>
    <i>
      <x v="14"/>
    </i>
    <i>
      <x v="16"/>
    </i>
    <i>
      <x v="18"/>
    </i>
    <i>
      <x v="20"/>
    </i>
    <i>
      <x v="22"/>
    </i>
    <i>
      <x v="24"/>
    </i>
    <i>
      <x v="26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</rowItems>
  <colFields count="2">
    <field x="-2"/>
    <field x="3"/>
  </colFields>
  <colItems count="11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i="1">
      <x v="1"/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i="2">
      <x v="2"/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i="3">
      <x v="3"/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i="4">
      <x v="4"/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i="5">
      <x v="5"/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i="6">
      <x v="6"/>
      <x/>
    </i>
    <i r="1" i="6">
      <x v="1"/>
    </i>
    <i r="1" i="6">
      <x v="2"/>
    </i>
    <i r="1" i="6">
      <x v="3"/>
    </i>
    <i r="1" i="6">
      <x v="4"/>
    </i>
    <i r="1" i="6">
      <x v="5"/>
    </i>
    <i r="1" i="6">
      <x v="6"/>
    </i>
    <i i="7">
      <x v="7"/>
      <x/>
    </i>
    <i r="1" i="7">
      <x v="1"/>
    </i>
    <i r="1" i="7">
      <x v="2"/>
    </i>
    <i r="1" i="7">
      <x v="3"/>
    </i>
    <i r="1" i="7">
      <x v="4"/>
    </i>
    <i r="1" i="7">
      <x v="5"/>
    </i>
    <i r="1" i="7">
      <x v="6"/>
    </i>
    <i i="8">
      <x v="8"/>
      <x/>
    </i>
    <i r="1" i="8">
      <x v="1"/>
    </i>
    <i r="1" i="8">
      <x v="2"/>
    </i>
    <i r="1" i="8">
      <x v="3"/>
    </i>
    <i r="1" i="8">
      <x v="4"/>
    </i>
    <i r="1" i="8">
      <x v="5"/>
    </i>
    <i r="1" i="8">
      <x v="6"/>
    </i>
    <i i="9">
      <x v="9"/>
      <x/>
    </i>
    <i r="1" i="9">
      <x v="1"/>
    </i>
    <i r="1" i="9">
      <x v="2"/>
    </i>
    <i r="1" i="9">
      <x v="3"/>
    </i>
    <i r="1" i="9">
      <x v="4"/>
    </i>
    <i r="1" i="9">
      <x v="5"/>
    </i>
    <i r="1" i="9">
      <x v="6"/>
    </i>
    <i i="10">
      <x v="10"/>
      <x/>
    </i>
    <i r="1" i="10">
      <x v="1"/>
    </i>
    <i r="1" i="10">
      <x v="2"/>
    </i>
    <i r="1" i="10">
      <x v="3"/>
    </i>
    <i r="1" i="10">
      <x v="4"/>
    </i>
    <i r="1" i="10">
      <x v="5"/>
    </i>
    <i r="1" i="10">
      <x v="6"/>
    </i>
    <i i="11">
      <x v="11"/>
      <x/>
    </i>
    <i r="1" i="11">
      <x v="1"/>
    </i>
    <i r="1" i="11">
      <x v="2"/>
    </i>
    <i r="1" i="11">
      <x v="3"/>
    </i>
    <i r="1" i="11">
      <x v="4"/>
    </i>
    <i r="1" i="11">
      <x v="5"/>
    </i>
    <i r="1" i="11">
      <x v="6"/>
    </i>
    <i i="12">
      <x v="12"/>
      <x/>
    </i>
    <i r="1" i="12">
      <x v="1"/>
    </i>
    <i r="1" i="12">
      <x v="2"/>
    </i>
    <i r="1" i="12">
      <x v="3"/>
    </i>
    <i r="1" i="12">
      <x v="4"/>
    </i>
    <i r="1" i="12">
      <x v="5"/>
    </i>
    <i r="1" i="12">
      <x v="6"/>
    </i>
    <i i="13">
      <x v="13"/>
      <x/>
    </i>
    <i r="1" i="13">
      <x v="1"/>
    </i>
    <i r="1" i="13">
      <x v="2"/>
    </i>
    <i r="1" i="13">
      <x v="3"/>
    </i>
    <i r="1" i="13">
      <x v="4"/>
    </i>
    <i r="1" i="13">
      <x v="5"/>
    </i>
    <i r="1" i="13">
      <x v="6"/>
    </i>
    <i i="14">
      <x v="14"/>
      <x/>
    </i>
    <i r="1" i="14">
      <x v="1"/>
    </i>
    <i r="1" i="14">
      <x v="2"/>
    </i>
    <i r="1" i="14">
      <x v="3"/>
    </i>
    <i r="1" i="14">
      <x v="4"/>
    </i>
    <i r="1" i="14">
      <x v="5"/>
    </i>
    <i r="1" i="14">
      <x v="6"/>
    </i>
    <i i="15">
      <x v="15"/>
      <x/>
    </i>
    <i r="1" i="15">
      <x v="1"/>
    </i>
    <i r="1" i="15">
      <x v="2"/>
    </i>
    <i r="1" i="15">
      <x v="3"/>
    </i>
    <i r="1" i="15">
      <x v="4"/>
    </i>
    <i r="1" i="15">
      <x v="5"/>
    </i>
    <i r="1" i="15">
      <x v="6"/>
    </i>
  </colItems>
  <dataFields count="16">
    <dataField name="Sum of NOx (tons/yr)" fld="7" baseField="0" baseItem="0"/>
    <dataField name="Sum of CO (tons/yr)" fld="8" baseField="0" baseItem="0"/>
    <dataField name="Sum of VOC -Exh (tons/yr)" fld="9" baseField="0" baseItem="0"/>
    <dataField name="Sum of VOC -Evp (tons/yr)" fld="10" baseField="0" baseItem="0"/>
    <dataField name="Sum of Total VOC (tons/yr)" fld="11" baseField="0" baseItem="0"/>
    <dataField name="Sum of PM10-Exh  (tons/yr)" fld="12" baseField="0" baseItem="0"/>
    <dataField name="Sum of PM10-Tirewear  (tons/yr)" fld="14" baseField="0" baseItem="0"/>
    <dataField name="Sum of PM10-brakewear  (tons/yr)" fld="13" baseField="0" baseItem="0"/>
    <dataField name="Sum of Total PM10  (tons/yr)" fld="15" baseField="0" baseItem="0"/>
    <dataField name="Sum of Sox (tons/yr)" fld="16" baseField="0" baseItem="0"/>
    <dataField name="Sum of Fugitive Dust PM10  (tons/yr)" fld="17" baseField="0" baseItem="0"/>
    <dataField name="Sum of PM2.5-Exh  (tons/year)" fld="18" baseField="0" baseItem="0"/>
    <dataField name="Sum of PM2.5-Brake  (tons/year)" fld="19" baseField="0" baseItem="0"/>
    <dataField name="Sum of PM2.5-Tire  (tons/year)" fld="20" baseField="0" baseItem="0"/>
    <dataField name="Sum of Total PM2.5  (tons/year)" fld="21" baseField="0" baseItem="0"/>
    <dataField name="Sum of Fugitive Dust PM2.5  (tons/year)" fld="22" baseField="0" baseItem="0"/>
  </dataFields>
  <formats count="1">
    <format dxfId="24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ata" updatedVersion="3" asteriskTotals="1" showMemberPropertyTips="0" useAutoFormatting="1" itemPrintTitles="1" createdVersion="1" indent="0" compact="0" compactData="0" gridDropZones="1">
  <location ref="B59:J87" firstHeaderRow="1" firstDataRow="2" firstDataCol="1"/>
  <pivotFields count="23">
    <pivotField axis="axisRow" compact="0" outline="0" subtotalTop="0" showAll="0" includeNewItemsInFilter="1" defaultSubtotal="0">
      <items count="43">
        <item m="1" x="41"/>
        <item m="1" x="30"/>
        <item m="1" x="40"/>
        <item m="1" x="35"/>
        <item m="1" x="34"/>
        <item m="1" x="36"/>
        <item x="6"/>
        <item x="7"/>
        <item m="1" x="42"/>
        <item m="1" x="33"/>
        <item m="1" x="38"/>
        <item x="11"/>
        <item m="1" x="37"/>
        <item x="13"/>
        <item m="1" x="27"/>
        <item x="15"/>
        <item m="1" x="28"/>
        <item x="17"/>
        <item m="1" x="32"/>
        <item x="19"/>
        <item m="1" x="29"/>
        <item x="21"/>
        <item m="1" x="31"/>
        <item x="23"/>
        <item m="1" x="26"/>
        <item x="25"/>
        <item m="1" x="39"/>
        <item x="9"/>
        <item x="0"/>
        <item x="1"/>
        <item x="2"/>
        <item x="3"/>
        <item x="4"/>
        <item x="5"/>
        <item x="8"/>
        <item x="10"/>
        <item x="12"/>
        <item x="14"/>
        <item x="16"/>
        <item x="18"/>
        <item x="20"/>
        <item x="22"/>
        <item x="24"/>
      </items>
    </pivotField>
    <pivotField compact="0" outline="0" subtotalTop="0" showAll="0" includeNewItemsInFilter="1" defaultSubtotal="0"/>
    <pivotField compact="0" outline="0" subtotalTop="0" showAll="0" includeNewItemsInFilter="1"/>
    <pivotField axis="axisCol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 defaultSubtotal="0"/>
    <pivotField compact="0" outline="0" subtotalTop="0" showAll="0" includeNewItemsInFilter="1" defaultSubtotal="0"/>
  </pivotFields>
  <rowFields count="1">
    <field x="0"/>
  </rowFields>
  <rowItems count="27">
    <i>
      <x v="6"/>
    </i>
    <i>
      <x v="7"/>
    </i>
    <i>
      <x v="11"/>
    </i>
    <i>
      <x v="13"/>
    </i>
    <i>
      <x v="15"/>
    </i>
    <i>
      <x v="17"/>
    </i>
    <i>
      <x v="19"/>
    </i>
    <i>
      <x v="21"/>
    </i>
    <i>
      <x v="23"/>
    </i>
    <i>
      <x v="25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Total PM2.5  (tons/year)" fld="21" baseField="0" baseItem="0"/>
  </dataFields>
  <formats count="6">
    <format dxfId="23">
      <pivotArea outline="0" fieldPosition="0"/>
    </format>
    <format dxfId="22">
      <pivotArea field="3" type="button" dataOnly="0" labelOnly="1" outline="0" axis="axisCol" fieldPosition="0"/>
    </format>
    <format dxfId="21">
      <pivotArea type="topRight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grandCol="1" outline="0" fieldPosition="0"/>
    </format>
    <format dxfId="18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ata" updatedVersion="3" asteriskTotals="1" showMemberPropertyTips="0" useAutoFormatting="1" itemPrintTitles="1" createdVersion="1" indent="0" compact="0" compactData="0" gridDropZones="1">
  <location ref="B59:J87" firstHeaderRow="1" firstDataRow="2" firstDataCol="1"/>
  <pivotFields count="23">
    <pivotField axis="axisRow" compact="0" outline="0" subtotalTop="0" showAll="0" includeNewItemsInFilter="1" defaultSubtotal="0">
      <items count="43">
        <item m="1" x="41"/>
        <item m="1" x="30"/>
        <item m="1" x="40"/>
        <item m="1" x="35"/>
        <item m="1" x="34"/>
        <item m="1" x="36"/>
        <item x="6"/>
        <item x="7"/>
        <item m="1" x="42"/>
        <item m="1" x="33"/>
        <item m="1" x="38"/>
        <item x="11"/>
        <item m="1" x="37"/>
        <item x="13"/>
        <item m="1" x="27"/>
        <item x="15"/>
        <item m="1" x="28"/>
        <item x="17"/>
        <item m="1" x="32"/>
        <item x="19"/>
        <item m="1" x="29"/>
        <item x="21"/>
        <item m="1" x="31"/>
        <item x="23"/>
        <item m="1" x="26"/>
        <item x="25"/>
        <item m="1" x="39"/>
        <item x="9"/>
        <item x="0"/>
        <item x="1"/>
        <item x="2"/>
        <item x="3"/>
        <item x="4"/>
        <item x="5"/>
        <item x="8"/>
        <item x="10"/>
        <item x="12"/>
        <item x="14"/>
        <item x="16"/>
        <item x="18"/>
        <item x="20"/>
        <item x="22"/>
        <item x="24"/>
      </items>
    </pivotField>
    <pivotField compact="0" outline="0" subtotalTop="0" showAll="0" includeNewItemsInFilter="1" defaultSubtotal="0"/>
    <pivotField compact="0" outline="0" subtotalTop="0" showAll="0" includeNewItemsInFilter="1"/>
    <pivotField axis="axisCol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</pivotFields>
  <rowFields count="1">
    <field x="0"/>
  </rowFields>
  <rowItems count="27">
    <i>
      <x v="6"/>
    </i>
    <i>
      <x v="7"/>
    </i>
    <i>
      <x v="11"/>
    </i>
    <i>
      <x v="13"/>
    </i>
    <i>
      <x v="15"/>
    </i>
    <i>
      <x v="17"/>
    </i>
    <i>
      <x v="19"/>
    </i>
    <i>
      <x v="21"/>
    </i>
    <i>
      <x v="23"/>
    </i>
    <i>
      <x v="25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Total PM10  (tons/yr)" fld="15" baseField="0" baseItem="0"/>
  </dataFields>
  <formats count="6">
    <format dxfId="17">
      <pivotArea outline="0" fieldPosition="0"/>
    </format>
    <format dxfId="16">
      <pivotArea field="3" type="button" dataOnly="0" labelOnly="1" outline="0" axis="axisCol" fieldPosition="0"/>
    </format>
    <format dxfId="15">
      <pivotArea type="topRight" dataOnly="0" labelOnly="1" outline="0" fieldPosition="0"/>
    </format>
    <format dxfId="14">
      <pivotArea dataOnly="0" labelOnly="1" outline="0" fieldPosition="0">
        <references count="1">
          <reference field="3" count="0"/>
        </references>
      </pivotArea>
    </format>
    <format dxfId="13">
      <pivotArea dataOnly="0" labelOnly="1" grandCol="1" outline="0" fieldPosition="0"/>
    </format>
    <format dxfId="12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ata" updatedVersion="3" asteriskTotals="1" showMemberPropertyTips="0" useAutoFormatting="1" itemPrintTitles="1" createdVersion="1" indent="0" compact="0" compactData="0" gridDropZones="1">
  <location ref="B59:J87" firstHeaderRow="1" firstDataRow="2" firstDataCol="1"/>
  <pivotFields count="23">
    <pivotField axis="axisRow" compact="0" outline="0" subtotalTop="0" showAll="0" includeNewItemsInFilter="1" defaultSubtotal="0">
      <items count="43">
        <item m="1" x="41"/>
        <item m="1" x="30"/>
        <item m="1" x="40"/>
        <item m="1" x="35"/>
        <item m="1" x="34"/>
        <item m="1" x="36"/>
        <item x="6"/>
        <item x="7"/>
        <item m="1" x="42"/>
        <item m="1" x="33"/>
        <item m="1" x="38"/>
        <item x="11"/>
        <item m="1" x="37"/>
        <item x="13"/>
        <item m="1" x="27"/>
        <item x="15"/>
        <item m="1" x="28"/>
        <item x="17"/>
        <item m="1" x="32"/>
        <item x="19"/>
        <item m="1" x="29"/>
        <item x="21"/>
        <item m="1" x="31"/>
        <item x="23"/>
        <item m="1" x="26"/>
        <item x="25"/>
        <item m="1" x="39"/>
        <item x="9"/>
        <item x="0"/>
        <item x="1"/>
        <item x="2"/>
        <item x="3"/>
        <item x="4"/>
        <item x="5"/>
        <item x="8"/>
        <item x="10"/>
        <item x="12"/>
        <item x="14"/>
        <item x="16"/>
        <item x="18"/>
        <item x="20"/>
        <item x="22"/>
        <item x="24"/>
      </items>
    </pivotField>
    <pivotField compact="0" outline="0" subtotalTop="0" showAll="0" includeNewItemsInFilter="1" defaultSubtotal="0"/>
    <pivotField compact="0" outline="0" subtotalTop="0" showAll="0" includeNewItemsInFilter="1"/>
    <pivotField axis="axisCol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</pivotFields>
  <rowFields count="1">
    <field x="0"/>
  </rowFields>
  <rowItems count="27">
    <i>
      <x v="6"/>
    </i>
    <i>
      <x v="7"/>
    </i>
    <i>
      <x v="11"/>
    </i>
    <i>
      <x v="13"/>
    </i>
    <i>
      <x v="15"/>
    </i>
    <i>
      <x v="17"/>
    </i>
    <i>
      <x v="19"/>
    </i>
    <i>
      <x v="21"/>
    </i>
    <i>
      <x v="23"/>
    </i>
    <i>
      <x v="25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Total VOC (tons/yr)" fld="11" baseField="0" baseItem="0"/>
  </dataFields>
  <formats count="6">
    <format dxfId="11">
      <pivotArea outline="0" fieldPosition="0"/>
    </format>
    <format dxfId="10">
      <pivotArea field="3" type="button" dataOnly="0" labelOnly="1" outline="0" axis="axisCol" fieldPosition="0"/>
    </format>
    <format dxfId="9">
      <pivotArea type="topRight" dataOnly="0" labelOnly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grandCol="1" outline="0" fieldPosition="0"/>
    </format>
    <format dxfId="6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ata" updatedVersion="3" asteriskTotals="1" showMemberPropertyTips="0" useAutoFormatting="1" itemPrintTitles="1" createdVersion="1" indent="0" compact="0" compactData="0" gridDropZones="1">
  <location ref="B59:J87" firstHeaderRow="1" firstDataRow="2" firstDataCol="1"/>
  <pivotFields count="23">
    <pivotField axis="axisRow" compact="0" outline="0" subtotalTop="0" showAll="0" includeNewItemsInFilter="1" defaultSubtotal="0">
      <items count="43">
        <item m="1" x="41"/>
        <item m="1" x="30"/>
        <item m="1" x="40"/>
        <item m="1" x="35"/>
        <item m="1" x="34"/>
        <item m="1" x="36"/>
        <item x="6"/>
        <item x="7"/>
        <item m="1" x="42"/>
        <item m="1" x="33"/>
        <item m="1" x="38"/>
        <item x="11"/>
        <item m="1" x="37"/>
        <item x="13"/>
        <item m="1" x="27"/>
        <item x="15"/>
        <item m="1" x="28"/>
        <item x="17"/>
        <item m="1" x="32"/>
        <item x="19"/>
        <item m="1" x="29"/>
        <item x="21"/>
        <item m="1" x="31"/>
        <item x="23"/>
        <item m="1" x="26"/>
        <item x="25"/>
        <item m="1" x="39"/>
        <item x="9"/>
        <item x="0"/>
        <item x="1"/>
        <item x="2"/>
        <item x="3"/>
        <item x="4"/>
        <item x="5"/>
        <item x="8"/>
        <item x="10"/>
        <item x="12"/>
        <item x="14"/>
        <item x="16"/>
        <item x="18"/>
        <item x="20"/>
        <item x="22"/>
        <item x="24"/>
      </items>
    </pivotField>
    <pivotField compact="0" outline="0" subtotalTop="0" showAll="0" includeNewItemsInFilter="1" defaultSubtotal="0"/>
    <pivotField compact="0" outline="0" subtotalTop="0" showAll="0" includeNewItemsInFilter="1"/>
    <pivotField axis="axisCol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dataField="1"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</pivotFields>
  <rowFields count="1">
    <field x="0"/>
  </rowFields>
  <rowItems count="27">
    <i>
      <x v="6"/>
    </i>
    <i>
      <x v="7"/>
    </i>
    <i>
      <x v="11"/>
    </i>
    <i>
      <x v="13"/>
    </i>
    <i>
      <x v="15"/>
    </i>
    <i>
      <x v="17"/>
    </i>
    <i>
      <x v="19"/>
    </i>
    <i>
      <x v="21"/>
    </i>
    <i>
      <x v="23"/>
    </i>
    <i>
      <x v="25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NOx (tons/yr)" fld="7" baseField="0" baseItem="0"/>
  </dataFields>
  <formats count="6">
    <format dxfId="5">
      <pivotArea outline="0" fieldPosition="0"/>
    </format>
    <format dxfId="4">
      <pivotArea field="3" type="button" dataOnly="0" labelOnly="1" outline="0" axis="axisCol" fieldPosition="0"/>
    </format>
    <format dxfId="3">
      <pivotArea type="topRight" dataOnly="0" labelOnly="1" outline="0" fieldPosition="0"/>
    </format>
    <format dxfId="2">
      <pivotArea dataOnly="0" labelOnly="1" outline="0" fieldPosition="0">
        <references count="1">
          <reference field="3" count="0"/>
        </references>
      </pivotArea>
    </format>
    <format dxfId="1">
      <pivotArea dataOnly="0" labelOnly="1" grandCol="1" outline="0" fieldPosition="0"/>
    </format>
    <format dxfId="0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E24"/>
  <sheetViews>
    <sheetView zoomScale="85" workbookViewId="0">
      <selection activeCell="A2" sqref="A2"/>
    </sheetView>
  </sheetViews>
  <sheetFormatPr defaultRowHeight="12.75"/>
  <cols>
    <col min="1" max="1" width="27.5703125" customWidth="1"/>
    <col min="2" max="2" width="113.28515625" bestFit="1" customWidth="1"/>
  </cols>
  <sheetData>
    <row r="1" spans="1:5">
      <c r="A1" s="8" t="s">
        <v>24</v>
      </c>
    </row>
    <row r="4" spans="1:5">
      <c r="A4" s="3" t="s">
        <v>117</v>
      </c>
    </row>
    <row r="5" spans="1:5">
      <c r="A5" s="12" t="s">
        <v>25</v>
      </c>
      <c r="B5" s="12" t="s">
        <v>1</v>
      </c>
      <c r="D5" s="31"/>
      <c r="E5" s="31"/>
    </row>
    <row r="6" spans="1:5">
      <c r="A6" s="39" t="s">
        <v>28</v>
      </c>
      <c r="B6" s="7" t="s">
        <v>43</v>
      </c>
      <c r="D6" s="24"/>
    </row>
    <row r="7" spans="1:5">
      <c r="A7" s="39" t="s">
        <v>150</v>
      </c>
      <c r="B7" s="22" t="s">
        <v>151</v>
      </c>
      <c r="D7" s="24"/>
    </row>
    <row r="8" spans="1:5">
      <c r="A8" s="11" t="s">
        <v>11</v>
      </c>
      <c r="B8" s="21" t="s">
        <v>141</v>
      </c>
      <c r="D8" s="18"/>
    </row>
    <row r="9" spans="1:5">
      <c r="A9" s="11" t="s">
        <v>12</v>
      </c>
      <c r="B9" s="22" t="s">
        <v>93</v>
      </c>
      <c r="D9" s="20"/>
    </row>
    <row r="10" spans="1:5">
      <c r="A10" s="11" t="s">
        <v>143</v>
      </c>
      <c r="B10" s="22" t="s">
        <v>156</v>
      </c>
    </row>
    <row r="11" spans="1:5">
      <c r="A11" s="11" t="s">
        <v>94</v>
      </c>
      <c r="B11" s="22" t="s">
        <v>157</v>
      </c>
      <c r="D11" s="20"/>
    </row>
    <row r="12" spans="1:5">
      <c r="A12" s="11" t="s">
        <v>13</v>
      </c>
      <c r="B12" s="22" t="s">
        <v>95</v>
      </c>
    </row>
    <row r="13" spans="1:5">
      <c r="A13" s="11" t="s">
        <v>14</v>
      </c>
      <c r="B13" t="s">
        <v>21</v>
      </c>
    </row>
    <row r="14" spans="1:5">
      <c r="A14" s="11" t="s">
        <v>143</v>
      </c>
      <c r="B14" s="22" t="s">
        <v>156</v>
      </c>
    </row>
    <row r="15" spans="1:5">
      <c r="A15" s="11" t="s">
        <v>96</v>
      </c>
      <c r="B15" s="22" t="s">
        <v>158</v>
      </c>
    </row>
    <row r="16" spans="1:5">
      <c r="A16" s="11" t="s">
        <v>15</v>
      </c>
      <c r="B16" s="22" t="s">
        <v>97</v>
      </c>
    </row>
    <row r="17" spans="1:2">
      <c r="A17" s="11" t="s">
        <v>16</v>
      </c>
      <c r="B17" t="s">
        <v>22</v>
      </c>
    </row>
    <row r="18" spans="1:2">
      <c r="A18" s="11" t="s">
        <v>146</v>
      </c>
      <c r="B18" s="22" t="s">
        <v>148</v>
      </c>
    </row>
    <row r="19" spans="1:2">
      <c r="A19" s="11" t="s">
        <v>147</v>
      </c>
      <c r="B19" s="22" t="s">
        <v>98</v>
      </c>
    </row>
    <row r="20" spans="1:2">
      <c r="A20" s="11" t="s">
        <v>145</v>
      </c>
      <c r="B20" t="s">
        <v>23</v>
      </c>
    </row>
    <row r="21" spans="1:2">
      <c r="A21" s="11" t="s">
        <v>144</v>
      </c>
      <c r="B21" s="22" t="s">
        <v>149</v>
      </c>
    </row>
    <row r="22" spans="1:2">
      <c r="A22" s="11" t="s">
        <v>17</v>
      </c>
      <c r="B22" s="22" t="s">
        <v>99</v>
      </c>
    </row>
    <row r="24" spans="1:2">
      <c r="A24" s="11"/>
    </row>
  </sheetData>
  <phoneticPr fontId="4" type="noConversion"/>
  <pageMargins left="0.75" right="0.75" top="1" bottom="1" header="0.5" footer="0.5"/>
  <pageSetup orientation="portrait" r:id="rId1"/>
  <headerFooter alignWithMargins="0">
    <oddFooter>&amp;L&amp;8Q:\IPAMS\Colorado\DJ_basin\baseline_emiss\DJ_basin_emission_summary_020608.xls:readme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X187"/>
  <sheetViews>
    <sheetView zoomScale="55" zoomScaleNormal="55"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42" bestFit="1" customWidth="1"/>
    <col min="2" max="2" width="22.7109375" customWidth="1"/>
    <col min="3" max="3" width="19.7109375" customWidth="1"/>
    <col min="4" max="4" width="19.7109375" style="15" customWidth="1"/>
    <col min="5" max="5" width="21.140625" bestFit="1" customWidth="1"/>
    <col min="6" max="7" width="12.140625" customWidth="1"/>
    <col min="8" max="8" width="10.5703125" customWidth="1"/>
    <col min="9" max="9" width="12" customWidth="1"/>
    <col min="10" max="10" width="11.140625" customWidth="1"/>
    <col min="11" max="12" width="12.140625" customWidth="1"/>
    <col min="13" max="17" width="11.85546875" customWidth="1"/>
    <col min="18" max="18" width="24.28515625" bestFit="1" customWidth="1"/>
    <col min="19" max="22" width="8.85546875" style="22"/>
    <col min="23" max="23" width="10" style="22" customWidth="1"/>
  </cols>
  <sheetData>
    <row r="1" spans="1:24">
      <c r="A1" s="8" t="s">
        <v>64</v>
      </c>
      <c r="C1" s="5"/>
      <c r="D1" s="44"/>
    </row>
    <row r="2" spans="1:24">
      <c r="A2" s="27"/>
      <c r="D2" s="18"/>
    </row>
    <row r="3" spans="1:24">
      <c r="D3" s="20"/>
    </row>
    <row r="4" spans="1:24">
      <c r="D4" s="29"/>
      <c r="H4" s="4"/>
      <c r="J4" s="4"/>
      <c r="K4" s="4"/>
      <c r="L4" s="4"/>
      <c r="M4" s="4"/>
      <c r="N4" s="86"/>
      <c r="O4" s="4"/>
      <c r="P4" s="4"/>
      <c r="R4" s="26"/>
    </row>
    <row r="5" spans="1:24" s="2" customFormat="1" ht="63.75">
      <c r="A5" s="2" t="s">
        <v>50</v>
      </c>
      <c r="B5" s="2" t="s">
        <v>4</v>
      </c>
      <c r="C5" s="2" t="s">
        <v>3</v>
      </c>
      <c r="D5" s="16" t="s">
        <v>2</v>
      </c>
      <c r="E5" s="75" t="s">
        <v>51</v>
      </c>
      <c r="F5" s="75" t="s">
        <v>5</v>
      </c>
      <c r="G5" s="75" t="s">
        <v>52</v>
      </c>
      <c r="H5" s="86" t="s">
        <v>75</v>
      </c>
      <c r="I5" s="86" t="s">
        <v>76</v>
      </c>
      <c r="J5" s="86" t="s">
        <v>65</v>
      </c>
      <c r="K5" s="86" t="s">
        <v>86</v>
      </c>
      <c r="L5" s="86" t="s">
        <v>80</v>
      </c>
      <c r="M5" s="86" t="s">
        <v>68</v>
      </c>
      <c r="N5" s="86" t="s">
        <v>69</v>
      </c>
      <c r="O5" s="86" t="s">
        <v>70</v>
      </c>
      <c r="P5" s="86" t="s">
        <v>71</v>
      </c>
      <c r="Q5" s="86" t="s">
        <v>154</v>
      </c>
      <c r="R5" s="101" t="s">
        <v>102</v>
      </c>
      <c r="S5" s="101" t="s">
        <v>128</v>
      </c>
      <c r="T5" s="101" t="s">
        <v>129</v>
      </c>
      <c r="U5" s="101" t="s">
        <v>130</v>
      </c>
      <c r="V5" s="101" t="s">
        <v>131</v>
      </c>
      <c r="W5" s="101" t="s">
        <v>132</v>
      </c>
      <c r="X5" s="28"/>
    </row>
    <row r="6" spans="1:24" s="22" customFormat="1" ht="12.75" customHeight="1">
      <c r="A6" s="103" t="s">
        <v>170</v>
      </c>
      <c r="B6" s="22" t="str">
        <f>VLOOKUP(D6,fips_xref!$A$5:$C$26,2,FALSE)</f>
        <v>Delta</v>
      </c>
      <c r="C6" s="23" t="str">
        <f t="shared" ref="C6:C26" si="0">LEFT(D6,2)</f>
        <v>08</v>
      </c>
      <c r="D6" s="24" t="s">
        <v>36</v>
      </c>
      <c r="E6" s="22" t="str">
        <f>VLOOKUP($A6,lookup!$A$3:$D$29,3,FALSE)</f>
        <v>Construction Equipment</v>
      </c>
      <c r="F6" s="22" t="str">
        <f>VLOOKUP($A6,lookup!$A$3:$D$29,4,FALSE)</f>
        <v>Construction</v>
      </c>
      <c r="G6" s="22" t="str">
        <f>VLOOKUP($A6,lookup!$A$3:$D$29,2,FALSE)</f>
        <v>diesel equipment</v>
      </c>
      <c r="H6" s="25">
        <v>0</v>
      </c>
      <c r="I6" s="25">
        <v>0</v>
      </c>
      <c r="J6" s="121">
        <v>0</v>
      </c>
      <c r="K6" s="121">
        <v>0</v>
      </c>
      <c r="L6" s="121">
        <f>SUM(J6:K6)</f>
        <v>0</v>
      </c>
      <c r="M6" s="121">
        <v>0</v>
      </c>
      <c r="N6" s="122" t="s">
        <v>100</v>
      </c>
      <c r="O6" s="122" t="s">
        <v>100</v>
      </c>
      <c r="P6" s="121">
        <f>SUM(M6:O6,R6)</f>
        <v>0</v>
      </c>
      <c r="Q6" s="121">
        <v>0</v>
      </c>
      <c r="R6" s="122" t="s">
        <v>100</v>
      </c>
      <c r="S6" s="121">
        <v>0</v>
      </c>
      <c r="T6" s="122" t="s">
        <v>100</v>
      </c>
      <c r="U6" s="122" t="s">
        <v>100</v>
      </c>
      <c r="V6" s="121">
        <f>SUM(S6:U6,W6)</f>
        <v>0</v>
      </c>
      <c r="W6" s="122" t="s">
        <v>100</v>
      </c>
    </row>
    <row r="7" spans="1:24" s="22" customFormat="1" ht="12.75" customHeight="1">
      <c r="A7" s="103" t="s">
        <v>170</v>
      </c>
      <c r="B7" s="22" t="str">
        <f>VLOOKUP(D7,fips_xref!$A$5:$C$26,2,FALSE)</f>
        <v>Garfield</v>
      </c>
      <c r="C7" s="23" t="str">
        <f t="shared" si="0"/>
        <v>08</v>
      </c>
      <c r="D7" s="24" t="s">
        <v>37</v>
      </c>
      <c r="E7" s="22" t="str">
        <f>VLOOKUP($A7,lookup!$A$3:$D$29,3,FALSE)</f>
        <v>Construction Equipment</v>
      </c>
      <c r="F7" s="22" t="str">
        <f>VLOOKUP($A7,lookup!$A$3:$D$29,4,FALSE)</f>
        <v>Construction</v>
      </c>
      <c r="G7" s="22" t="str">
        <f>VLOOKUP($A7,lookup!$A$3:$D$29,2,FALSE)</f>
        <v>diesel equipment</v>
      </c>
      <c r="H7" s="25">
        <v>4.6463079394730027</v>
      </c>
      <c r="I7" s="25">
        <v>1.8389337415540612</v>
      </c>
      <c r="J7" s="121">
        <v>0.30949223858092129</v>
      </c>
      <c r="K7" s="121">
        <v>0</v>
      </c>
      <c r="L7" s="121">
        <f t="shared" ref="L7:L54" si="1">SUM(J7:K7)</f>
        <v>0.30949223858092129</v>
      </c>
      <c r="M7" s="121">
        <v>0.29338565362814273</v>
      </c>
      <c r="N7" s="122" t="s">
        <v>100</v>
      </c>
      <c r="O7" s="122" t="s">
        <v>100</v>
      </c>
      <c r="P7" s="121">
        <f t="shared" ref="P7:P70" si="2">SUM(M7:O7,R7)</f>
        <v>0.29338565362814273</v>
      </c>
      <c r="Q7" s="121">
        <v>9.7893691806781646E-2</v>
      </c>
      <c r="R7" s="122" t="s">
        <v>100</v>
      </c>
      <c r="S7" s="121">
        <v>0.28458408401929841</v>
      </c>
      <c r="T7" s="122" t="s">
        <v>100</v>
      </c>
      <c r="U7" s="122" t="s">
        <v>100</v>
      </c>
      <c r="V7" s="121">
        <f t="shared" ref="V7:V70" si="3">SUM(S7:U7,W7)</f>
        <v>0.28458408401929841</v>
      </c>
      <c r="W7" s="122" t="s">
        <v>100</v>
      </c>
    </row>
    <row r="8" spans="1:24" s="22" customFormat="1" ht="12.75" customHeight="1">
      <c r="A8" s="103" t="s">
        <v>170</v>
      </c>
      <c r="B8" s="22" t="str">
        <f>VLOOKUP(D8,fips_xref!$A$5:$C$26,2,FALSE)</f>
        <v>Gunnison</v>
      </c>
      <c r="C8" s="23" t="str">
        <f t="shared" si="0"/>
        <v>08</v>
      </c>
      <c r="D8" s="24" t="s">
        <v>38</v>
      </c>
      <c r="E8" s="22" t="str">
        <f>VLOOKUP($A8,lookup!$A$3:$D$29,3,FALSE)</f>
        <v>Construction Equipment</v>
      </c>
      <c r="F8" s="22" t="str">
        <f>VLOOKUP($A8,lookup!$A$3:$D$29,4,FALSE)</f>
        <v>Construction</v>
      </c>
      <c r="G8" s="22" t="str">
        <f>VLOOKUP($A8,lookup!$A$3:$D$29,2,FALSE)</f>
        <v>diesel equipment</v>
      </c>
      <c r="H8" s="25">
        <v>3.1225187765275553E-2</v>
      </c>
      <c r="I8" s="25">
        <v>1.2358425682486971E-2</v>
      </c>
      <c r="J8" s="121">
        <v>2.0799209582051158E-3</v>
      </c>
      <c r="K8" s="121">
        <v>0</v>
      </c>
      <c r="L8" s="121">
        <f t="shared" si="1"/>
        <v>2.0799209582051158E-3</v>
      </c>
      <c r="M8" s="121">
        <v>1.9716777797590236E-3</v>
      </c>
      <c r="N8" s="122" t="s">
        <v>100</v>
      </c>
      <c r="O8" s="122" t="s">
        <v>100</v>
      </c>
      <c r="P8" s="121">
        <f t="shared" si="2"/>
        <v>1.9716777797590236E-3</v>
      </c>
      <c r="Q8" s="121">
        <v>6.5788771375525294E-4</v>
      </c>
      <c r="R8" s="122" t="s">
        <v>100</v>
      </c>
      <c r="S8" s="121">
        <v>1.9125274463662526E-3</v>
      </c>
      <c r="T8" s="122" t="s">
        <v>100</v>
      </c>
      <c r="U8" s="122" t="s">
        <v>100</v>
      </c>
      <c r="V8" s="121">
        <f t="shared" si="3"/>
        <v>1.9125274463662526E-3</v>
      </c>
      <c r="W8" s="122" t="s">
        <v>100</v>
      </c>
    </row>
    <row r="9" spans="1:24" s="22" customFormat="1" ht="12.75" customHeight="1">
      <c r="A9" s="103" t="s">
        <v>170</v>
      </c>
      <c r="B9" s="22" t="str">
        <f>VLOOKUP(D9,fips_xref!$A$5:$C$26,2,FALSE)</f>
        <v>Mesa</v>
      </c>
      <c r="C9" s="23" t="str">
        <f t="shared" si="0"/>
        <v>08</v>
      </c>
      <c r="D9" s="24" t="s">
        <v>39</v>
      </c>
      <c r="E9" s="22" t="str">
        <f>VLOOKUP($A9,lookup!$A$3:$D$29,3,FALSE)</f>
        <v>Construction Equipment</v>
      </c>
      <c r="F9" s="22" t="str">
        <f>VLOOKUP($A9,lookup!$A$3:$D$29,4,FALSE)</f>
        <v>Construction</v>
      </c>
      <c r="G9" s="22" t="str">
        <f>VLOOKUP($A9,lookup!$A$3:$D$29,2,FALSE)</f>
        <v>diesel equipment</v>
      </c>
      <c r="H9" s="25">
        <v>9.3675563295826658E-2</v>
      </c>
      <c r="I9" s="25">
        <v>3.7075277047460914E-2</v>
      </c>
      <c r="J9" s="121">
        <v>6.2397628746153483E-3</v>
      </c>
      <c r="K9" s="121">
        <v>0</v>
      </c>
      <c r="L9" s="121">
        <f t="shared" si="1"/>
        <v>6.2397628746153483E-3</v>
      </c>
      <c r="M9" s="121">
        <v>5.9150333392770709E-3</v>
      </c>
      <c r="N9" s="122" t="s">
        <v>100</v>
      </c>
      <c r="O9" s="122" t="s">
        <v>100</v>
      </c>
      <c r="P9" s="121">
        <f t="shared" si="2"/>
        <v>5.9150333392770709E-3</v>
      </c>
      <c r="Q9" s="121">
        <v>1.9736631412657591E-3</v>
      </c>
      <c r="R9" s="122" t="s">
        <v>100</v>
      </c>
      <c r="S9" s="121">
        <v>5.7375823390987575E-3</v>
      </c>
      <c r="T9" s="122" t="s">
        <v>100</v>
      </c>
      <c r="U9" s="122" t="s">
        <v>100</v>
      </c>
      <c r="V9" s="121">
        <f t="shared" si="3"/>
        <v>5.7375823390987575E-3</v>
      </c>
      <c r="W9" s="122" t="s">
        <v>100</v>
      </c>
    </row>
    <row r="10" spans="1:24" s="22" customFormat="1" ht="12.75" customHeight="1">
      <c r="A10" s="103" t="s">
        <v>170</v>
      </c>
      <c r="B10" s="22" t="str">
        <f>VLOOKUP(D10,fips_xref!$A$5:$C$26,2,FALSE)</f>
        <v>Moffat</v>
      </c>
      <c r="C10" s="23" t="str">
        <f t="shared" si="0"/>
        <v>08</v>
      </c>
      <c r="D10" s="24" t="s">
        <v>40</v>
      </c>
      <c r="E10" s="22" t="str">
        <f>VLOOKUP($A10,lookup!$A$3:$D$29,3,FALSE)</f>
        <v>Construction Equipment</v>
      </c>
      <c r="F10" s="22" t="str">
        <f>VLOOKUP($A10,lookup!$A$3:$D$29,4,FALSE)</f>
        <v>Construction</v>
      </c>
      <c r="G10" s="22" t="str">
        <f>VLOOKUP($A10,lookup!$A$3:$D$29,2,FALSE)</f>
        <v>diesel equipment</v>
      </c>
      <c r="H10" s="25">
        <v>0.14988090127332265</v>
      </c>
      <c r="I10" s="25">
        <v>5.9320443275937454E-2</v>
      </c>
      <c r="J10" s="121">
        <v>9.9836205993845562E-3</v>
      </c>
      <c r="K10" s="121">
        <v>0</v>
      </c>
      <c r="L10" s="121">
        <f t="shared" si="1"/>
        <v>9.9836205993845562E-3</v>
      </c>
      <c r="M10" s="121">
        <v>9.4640533428433128E-3</v>
      </c>
      <c r="N10" s="122" t="s">
        <v>100</v>
      </c>
      <c r="O10" s="122" t="s">
        <v>100</v>
      </c>
      <c r="P10" s="121">
        <f t="shared" si="2"/>
        <v>9.4640533428433128E-3</v>
      </c>
      <c r="Q10" s="121">
        <v>3.1578610260252142E-3</v>
      </c>
      <c r="R10" s="122" t="s">
        <v>100</v>
      </c>
      <c r="S10" s="121">
        <v>9.1801317425580127E-3</v>
      </c>
      <c r="T10" s="122" t="s">
        <v>100</v>
      </c>
      <c r="U10" s="122" t="s">
        <v>100</v>
      </c>
      <c r="V10" s="121">
        <f t="shared" si="3"/>
        <v>9.1801317425580127E-3</v>
      </c>
      <c r="W10" s="122" t="s">
        <v>100</v>
      </c>
    </row>
    <row r="11" spans="1:24" s="22" customFormat="1" ht="12.75" customHeight="1">
      <c r="A11" s="103" t="s">
        <v>170</v>
      </c>
      <c r="B11" s="22" t="str">
        <f>VLOOKUP(D11,fips_xref!$A$5:$C$26,2,FALSE)</f>
        <v>Rio Blanco</v>
      </c>
      <c r="C11" s="23" t="str">
        <f t="shared" si="0"/>
        <v>08</v>
      </c>
      <c r="D11" s="24" t="s">
        <v>41</v>
      </c>
      <c r="E11" s="22" t="str">
        <f>VLOOKUP($A11,lookup!$A$3:$D$29,3,FALSE)</f>
        <v>Construction Equipment</v>
      </c>
      <c r="F11" s="22" t="str">
        <f>VLOOKUP($A11,lookup!$A$3:$D$29,4,FALSE)</f>
        <v>Construction</v>
      </c>
      <c r="G11" s="22" t="str">
        <f>VLOOKUP($A11,lookup!$A$3:$D$29,2,FALSE)</f>
        <v>diesel equipment</v>
      </c>
      <c r="H11" s="25">
        <v>0.64323886796467644</v>
      </c>
      <c r="I11" s="25">
        <v>0.25458356905923157</v>
      </c>
      <c r="J11" s="121">
        <v>4.2846371739025391E-2</v>
      </c>
      <c r="K11" s="121">
        <v>0</v>
      </c>
      <c r="L11" s="121">
        <f t="shared" si="1"/>
        <v>4.2846371739025391E-2</v>
      </c>
      <c r="M11" s="121">
        <v>4.0616562263035887E-2</v>
      </c>
      <c r="N11" s="122" t="s">
        <v>100</v>
      </c>
      <c r="O11" s="122" t="s">
        <v>100</v>
      </c>
      <c r="P11" s="121">
        <f t="shared" si="2"/>
        <v>4.0616562263035887E-2</v>
      </c>
      <c r="Q11" s="121">
        <v>1.355248690335821E-2</v>
      </c>
      <c r="R11" s="122" t="s">
        <v>100</v>
      </c>
      <c r="S11" s="121">
        <v>3.9398065395144802E-2</v>
      </c>
      <c r="T11" s="122" t="s">
        <v>100</v>
      </c>
      <c r="U11" s="122" t="s">
        <v>100</v>
      </c>
      <c r="V11" s="121">
        <f t="shared" si="3"/>
        <v>3.9398065395144802E-2</v>
      </c>
      <c r="W11" s="122" t="s">
        <v>100</v>
      </c>
    </row>
    <row r="12" spans="1:24" s="22" customFormat="1" ht="12.75" customHeight="1">
      <c r="A12" s="103" t="s">
        <v>170</v>
      </c>
      <c r="B12" s="22" t="str">
        <f>VLOOKUP(D12,fips_xref!$A$5:$C$26,2,FALSE)</f>
        <v>Routt</v>
      </c>
      <c r="C12" s="23" t="str">
        <f t="shared" si="0"/>
        <v>08</v>
      </c>
      <c r="D12" s="24" t="s">
        <v>42</v>
      </c>
      <c r="E12" s="22" t="str">
        <f>VLOOKUP($A12,lookup!$A$3:$D$29,3,FALSE)</f>
        <v>Construction Equipment</v>
      </c>
      <c r="F12" s="22" t="str">
        <f>VLOOKUP($A12,lookup!$A$3:$D$29,4,FALSE)</f>
        <v>Construction</v>
      </c>
      <c r="G12" s="22" t="str">
        <f>VLOOKUP($A12,lookup!$A$3:$D$29,2,FALSE)</f>
        <v>diesel equipment</v>
      </c>
      <c r="H12" s="25">
        <v>1.2490075106110221E-2</v>
      </c>
      <c r="I12" s="25">
        <v>4.9433702729947881E-3</v>
      </c>
      <c r="J12" s="121">
        <v>8.3196838328204639E-4</v>
      </c>
      <c r="K12" s="121">
        <v>0</v>
      </c>
      <c r="L12" s="121">
        <f t="shared" si="1"/>
        <v>8.3196838328204639E-4</v>
      </c>
      <c r="M12" s="121">
        <v>7.8867111190360944E-4</v>
      </c>
      <c r="N12" s="122" t="s">
        <v>100</v>
      </c>
      <c r="O12" s="122" t="s">
        <v>100</v>
      </c>
      <c r="P12" s="121">
        <f t="shared" si="2"/>
        <v>7.8867111190360944E-4</v>
      </c>
      <c r="Q12" s="121">
        <v>2.6315508550210116E-4</v>
      </c>
      <c r="R12" s="122" t="s">
        <v>100</v>
      </c>
      <c r="S12" s="121">
        <v>7.6501097854650109E-4</v>
      </c>
      <c r="T12" s="122" t="s">
        <v>100</v>
      </c>
      <c r="U12" s="122" t="s">
        <v>100</v>
      </c>
      <c r="V12" s="121">
        <f t="shared" si="3"/>
        <v>7.6501097854650109E-4</v>
      </c>
      <c r="W12" s="122" t="s">
        <v>100</v>
      </c>
    </row>
    <row r="13" spans="1:24" s="22" customFormat="1" ht="12.75" customHeight="1">
      <c r="A13" s="103" t="s">
        <v>173</v>
      </c>
      <c r="B13" s="22" t="str">
        <f>VLOOKUP(D13,fips_xref!$A$5:$C$26,2,FALSE)</f>
        <v>Delta</v>
      </c>
      <c r="C13" s="23" t="str">
        <f t="shared" si="0"/>
        <v>08</v>
      </c>
      <c r="D13" s="24" t="s">
        <v>36</v>
      </c>
      <c r="E13" s="22" t="str">
        <f>VLOOKUP($A13,lookup!$A$3:$D$29,3,FALSE)</f>
        <v>Construction Equipment</v>
      </c>
      <c r="F13" s="22" t="str">
        <f>VLOOKUP($A13,lookup!$A$3:$D$29,4,FALSE)</f>
        <v>Construction</v>
      </c>
      <c r="G13" s="22" t="str">
        <f>VLOOKUP($A13,lookup!$A$3:$D$29,2,FALSE)</f>
        <v>diesel equipment</v>
      </c>
      <c r="H13" s="25">
        <v>0</v>
      </c>
      <c r="I13" s="25">
        <v>0</v>
      </c>
      <c r="J13" s="121">
        <v>0</v>
      </c>
      <c r="K13" s="121">
        <v>0</v>
      </c>
      <c r="L13" s="121">
        <f t="shared" si="1"/>
        <v>0</v>
      </c>
      <c r="M13" s="121">
        <v>0</v>
      </c>
      <c r="N13" s="122" t="s">
        <v>100</v>
      </c>
      <c r="O13" s="122" t="s">
        <v>100</v>
      </c>
      <c r="P13" s="121">
        <f t="shared" si="2"/>
        <v>0</v>
      </c>
      <c r="Q13" s="121">
        <v>0</v>
      </c>
      <c r="R13" s="122" t="s">
        <v>100</v>
      </c>
      <c r="S13" s="121">
        <v>0</v>
      </c>
      <c r="T13" s="122" t="s">
        <v>100</v>
      </c>
      <c r="U13" s="122" t="s">
        <v>100</v>
      </c>
      <c r="V13" s="121">
        <f t="shared" si="3"/>
        <v>0</v>
      </c>
      <c r="W13" s="122" t="s">
        <v>100</v>
      </c>
    </row>
    <row r="14" spans="1:24" s="22" customFormat="1" ht="12.75" customHeight="1">
      <c r="A14" s="103" t="s">
        <v>173</v>
      </c>
      <c r="B14" s="22" t="str">
        <f>VLOOKUP(D14,fips_xref!$A$5:$C$26,2,FALSE)</f>
        <v>Garfield</v>
      </c>
      <c r="C14" s="23" t="str">
        <f t="shared" si="0"/>
        <v>08</v>
      </c>
      <c r="D14" s="24" t="s">
        <v>37</v>
      </c>
      <c r="E14" s="22" t="str">
        <f>VLOOKUP($A14,lookup!$A$3:$D$29,3,FALSE)</f>
        <v>Construction Equipment</v>
      </c>
      <c r="F14" s="22" t="str">
        <f>VLOOKUP($A14,lookup!$A$3:$D$29,4,FALSE)</f>
        <v>Construction</v>
      </c>
      <c r="G14" s="22" t="str">
        <f>VLOOKUP($A14,lookup!$A$3:$D$29,2,FALSE)</f>
        <v>diesel equipment</v>
      </c>
      <c r="H14" s="25">
        <v>5.3152488934929245</v>
      </c>
      <c r="I14" s="25">
        <v>2.0901259063794089</v>
      </c>
      <c r="J14" s="121">
        <v>0.47298849964877415</v>
      </c>
      <c r="K14" s="121">
        <v>0</v>
      </c>
      <c r="L14" s="121">
        <f t="shared" si="1"/>
        <v>0.47298849964877415</v>
      </c>
      <c r="M14" s="121">
        <v>0.40343543641444418</v>
      </c>
      <c r="N14" s="122" t="s">
        <v>100</v>
      </c>
      <c r="O14" s="122" t="s">
        <v>100</v>
      </c>
      <c r="P14" s="121">
        <f t="shared" si="2"/>
        <v>0.40343543641444418</v>
      </c>
      <c r="Q14" s="121">
        <v>0.11886098267336634</v>
      </c>
      <c r="R14" s="122" t="s">
        <v>100</v>
      </c>
      <c r="S14" s="121">
        <v>0.39133237332201082</v>
      </c>
      <c r="T14" s="122" t="s">
        <v>100</v>
      </c>
      <c r="U14" s="122" t="s">
        <v>100</v>
      </c>
      <c r="V14" s="121">
        <f t="shared" si="3"/>
        <v>0.39133237332201082</v>
      </c>
      <c r="W14" s="122" t="s">
        <v>100</v>
      </c>
    </row>
    <row r="15" spans="1:24" s="22" customFormat="1" ht="12.75" customHeight="1">
      <c r="A15" s="103" t="s">
        <v>173</v>
      </c>
      <c r="B15" s="22" t="str">
        <f>VLOOKUP(D15,fips_xref!$A$5:$C$26,2,FALSE)</f>
        <v>Gunnison</v>
      </c>
      <c r="C15" s="23" t="str">
        <f t="shared" si="0"/>
        <v>08</v>
      </c>
      <c r="D15" s="24" t="s">
        <v>38</v>
      </c>
      <c r="E15" s="22" t="str">
        <f>VLOOKUP($A15,lookup!$A$3:$D$29,3,FALSE)</f>
        <v>Construction Equipment</v>
      </c>
      <c r="F15" s="22" t="str">
        <f>VLOOKUP($A15,lookup!$A$3:$D$29,4,FALSE)</f>
        <v>Construction</v>
      </c>
      <c r="G15" s="22" t="str">
        <f>VLOOKUP($A15,lookup!$A$3:$D$29,2,FALSE)</f>
        <v>diesel equipment</v>
      </c>
      <c r="H15" s="25">
        <v>3.5720758692828793E-2</v>
      </c>
      <c r="I15" s="25">
        <v>1.404654506975409E-2</v>
      </c>
      <c r="J15" s="121">
        <v>3.1786861535535896E-3</v>
      </c>
      <c r="K15" s="121">
        <v>0</v>
      </c>
      <c r="L15" s="121">
        <f t="shared" si="1"/>
        <v>3.1786861535535896E-3</v>
      </c>
      <c r="M15" s="121">
        <v>2.7112596533228773E-3</v>
      </c>
      <c r="N15" s="122" t="s">
        <v>100</v>
      </c>
      <c r="O15" s="122" t="s">
        <v>100</v>
      </c>
      <c r="P15" s="121">
        <f t="shared" si="2"/>
        <v>2.7112596533228773E-3</v>
      </c>
      <c r="Q15" s="121">
        <v>7.9879692656832212E-4</v>
      </c>
      <c r="R15" s="122" t="s">
        <v>100</v>
      </c>
      <c r="S15" s="121">
        <v>2.629921863723191E-3</v>
      </c>
      <c r="T15" s="122" t="s">
        <v>100</v>
      </c>
      <c r="U15" s="122" t="s">
        <v>100</v>
      </c>
      <c r="V15" s="121">
        <f t="shared" si="3"/>
        <v>2.629921863723191E-3</v>
      </c>
      <c r="W15" s="122" t="s">
        <v>100</v>
      </c>
    </row>
    <row r="16" spans="1:24" s="22" customFormat="1" ht="12.75" customHeight="1">
      <c r="A16" s="103" t="s">
        <v>173</v>
      </c>
      <c r="B16" s="22" t="str">
        <f>VLOOKUP(D16,fips_xref!$A$5:$C$26,2,FALSE)</f>
        <v>Mesa</v>
      </c>
      <c r="C16" s="23" t="str">
        <f t="shared" si="0"/>
        <v>08</v>
      </c>
      <c r="D16" s="24" t="s">
        <v>39</v>
      </c>
      <c r="E16" s="22" t="str">
        <f>VLOOKUP($A16,lookup!$A$3:$D$29,3,FALSE)</f>
        <v>Construction Equipment</v>
      </c>
      <c r="F16" s="22" t="str">
        <f>VLOOKUP($A16,lookup!$A$3:$D$29,4,FALSE)</f>
        <v>Construction</v>
      </c>
      <c r="G16" s="22" t="str">
        <f>VLOOKUP($A16,lookup!$A$3:$D$29,2,FALSE)</f>
        <v>diesel equipment</v>
      </c>
      <c r="H16" s="25">
        <v>0.10716227607848638</v>
      </c>
      <c r="I16" s="25">
        <v>4.2139635209262276E-2</v>
      </c>
      <c r="J16" s="121">
        <v>9.53605846066077E-3</v>
      </c>
      <c r="K16" s="121">
        <v>0</v>
      </c>
      <c r="L16" s="121">
        <f t="shared" si="1"/>
        <v>9.53605846066077E-3</v>
      </c>
      <c r="M16" s="121">
        <v>8.1337789599686336E-3</v>
      </c>
      <c r="N16" s="122" t="s">
        <v>100</v>
      </c>
      <c r="O16" s="122" t="s">
        <v>100</v>
      </c>
      <c r="P16" s="121">
        <f t="shared" si="2"/>
        <v>8.1337789599686336E-3</v>
      </c>
      <c r="Q16" s="121">
        <v>2.3963907797049668E-3</v>
      </c>
      <c r="R16" s="122" t="s">
        <v>100</v>
      </c>
      <c r="S16" s="121">
        <v>7.8897655911695733E-3</v>
      </c>
      <c r="T16" s="122" t="s">
        <v>100</v>
      </c>
      <c r="U16" s="122" t="s">
        <v>100</v>
      </c>
      <c r="V16" s="121">
        <f t="shared" si="3"/>
        <v>7.8897655911695733E-3</v>
      </c>
      <c r="W16" s="122" t="s">
        <v>100</v>
      </c>
    </row>
    <row r="17" spans="1:23" s="22" customFormat="1" ht="12.75" customHeight="1">
      <c r="A17" s="103" t="s">
        <v>173</v>
      </c>
      <c r="B17" s="22" t="str">
        <f>VLOOKUP(D17,fips_xref!$A$5:$C$26,2,FALSE)</f>
        <v>Moffat</v>
      </c>
      <c r="C17" s="23" t="str">
        <f t="shared" si="0"/>
        <v>08</v>
      </c>
      <c r="D17" s="24" t="s">
        <v>40</v>
      </c>
      <c r="E17" s="22" t="str">
        <f>VLOOKUP($A17,lookup!$A$3:$D$29,3,FALSE)</f>
        <v>Construction Equipment</v>
      </c>
      <c r="F17" s="22" t="str">
        <f>VLOOKUP($A17,lookup!$A$3:$D$29,4,FALSE)</f>
        <v>Construction</v>
      </c>
      <c r="G17" s="22" t="str">
        <f>VLOOKUP($A17,lookup!$A$3:$D$29,2,FALSE)</f>
        <v>diesel equipment</v>
      </c>
      <c r="H17" s="25">
        <v>0.1714596417255782</v>
      </c>
      <c r="I17" s="25">
        <v>6.742341633481963E-2</v>
      </c>
      <c r="J17" s="121">
        <v>1.525769353705723E-2</v>
      </c>
      <c r="K17" s="121">
        <v>0</v>
      </c>
      <c r="L17" s="121">
        <f t="shared" si="1"/>
        <v>1.525769353705723E-2</v>
      </c>
      <c r="M17" s="121">
        <v>1.3014046335949811E-2</v>
      </c>
      <c r="N17" s="122" t="s">
        <v>100</v>
      </c>
      <c r="O17" s="122" t="s">
        <v>100</v>
      </c>
      <c r="P17" s="121">
        <f t="shared" si="2"/>
        <v>1.3014046335949811E-2</v>
      </c>
      <c r="Q17" s="121">
        <v>3.8342252475279462E-3</v>
      </c>
      <c r="R17" s="122" t="s">
        <v>100</v>
      </c>
      <c r="S17" s="121">
        <v>1.2623624945871315E-2</v>
      </c>
      <c r="T17" s="122" t="s">
        <v>100</v>
      </c>
      <c r="U17" s="122" t="s">
        <v>100</v>
      </c>
      <c r="V17" s="121">
        <f t="shared" si="3"/>
        <v>1.2623624945871315E-2</v>
      </c>
      <c r="W17" s="122" t="s">
        <v>100</v>
      </c>
    </row>
    <row r="18" spans="1:23" s="22" customFormat="1" ht="12.75" customHeight="1">
      <c r="A18" s="103" t="s">
        <v>173</v>
      </c>
      <c r="B18" s="22" t="str">
        <f>VLOOKUP(D18,fips_xref!$A$5:$C$26,2,FALSE)</f>
        <v>Rio Blanco</v>
      </c>
      <c r="C18" s="23" t="str">
        <f t="shared" si="0"/>
        <v>08</v>
      </c>
      <c r="D18" s="24" t="s">
        <v>41</v>
      </c>
      <c r="E18" s="22" t="str">
        <f>VLOOKUP($A18,lookup!$A$3:$D$29,3,FALSE)</f>
        <v>Construction Equipment</v>
      </c>
      <c r="F18" s="22" t="str">
        <f>VLOOKUP($A18,lookup!$A$3:$D$29,4,FALSE)</f>
        <v>Construction</v>
      </c>
      <c r="G18" s="22" t="str">
        <f>VLOOKUP($A18,lookup!$A$3:$D$29,2,FALSE)</f>
        <v>diesel equipment</v>
      </c>
      <c r="H18" s="25">
        <v>0.73584762907227319</v>
      </c>
      <c r="I18" s="25">
        <v>0.28935882843693428</v>
      </c>
      <c r="J18" s="121">
        <v>6.5480934763203949E-2</v>
      </c>
      <c r="K18" s="121">
        <v>0</v>
      </c>
      <c r="L18" s="121">
        <f t="shared" si="1"/>
        <v>6.5480934763203949E-2</v>
      </c>
      <c r="M18" s="121">
        <v>5.5851948858451281E-2</v>
      </c>
      <c r="N18" s="122" t="s">
        <v>100</v>
      </c>
      <c r="O18" s="122" t="s">
        <v>100</v>
      </c>
      <c r="P18" s="121">
        <f t="shared" si="2"/>
        <v>5.5851948858451281E-2</v>
      </c>
      <c r="Q18" s="121">
        <v>1.6455216687307438E-2</v>
      </c>
      <c r="R18" s="122" t="s">
        <v>100</v>
      </c>
      <c r="S18" s="121">
        <v>5.4176390392697733E-2</v>
      </c>
      <c r="T18" s="122" t="s">
        <v>100</v>
      </c>
      <c r="U18" s="122" t="s">
        <v>100</v>
      </c>
      <c r="V18" s="121">
        <f t="shared" si="3"/>
        <v>5.4176390392697733E-2</v>
      </c>
      <c r="W18" s="122" t="s">
        <v>100</v>
      </c>
    </row>
    <row r="19" spans="1:23" s="22" customFormat="1" ht="12.75" customHeight="1">
      <c r="A19" s="103" t="s">
        <v>173</v>
      </c>
      <c r="B19" s="22" t="str">
        <f>VLOOKUP(D19,fips_xref!$A$5:$C$26,2,FALSE)</f>
        <v>Routt</v>
      </c>
      <c r="C19" s="23" t="str">
        <f t="shared" si="0"/>
        <v>08</v>
      </c>
      <c r="D19" s="24" t="s">
        <v>42</v>
      </c>
      <c r="E19" s="22" t="str">
        <f>VLOOKUP($A19,lookup!$A$3:$D$29,3,FALSE)</f>
        <v>Construction Equipment</v>
      </c>
      <c r="F19" s="22" t="str">
        <f>VLOOKUP($A19,lookup!$A$3:$D$29,4,FALSE)</f>
        <v>Construction</v>
      </c>
      <c r="G19" s="22" t="str">
        <f>VLOOKUP($A19,lookup!$A$3:$D$29,2,FALSE)</f>
        <v>diesel equipment</v>
      </c>
      <c r="H19" s="25">
        <v>1.4288303477131517E-2</v>
      </c>
      <c r="I19" s="25">
        <v>5.6186180279016364E-3</v>
      </c>
      <c r="J19" s="121">
        <v>1.2714744614214359E-3</v>
      </c>
      <c r="K19" s="121">
        <v>0</v>
      </c>
      <c r="L19" s="121">
        <f t="shared" si="1"/>
        <v>1.2714744614214359E-3</v>
      </c>
      <c r="M19" s="121">
        <v>1.0845038613291511E-3</v>
      </c>
      <c r="N19" s="122" t="s">
        <v>100</v>
      </c>
      <c r="O19" s="122" t="s">
        <v>100</v>
      </c>
      <c r="P19" s="121">
        <f t="shared" si="2"/>
        <v>1.0845038613291511E-3</v>
      </c>
      <c r="Q19" s="121">
        <v>3.195187706273289E-4</v>
      </c>
      <c r="R19" s="122" t="s">
        <v>100</v>
      </c>
      <c r="S19" s="121">
        <v>1.0519687454892763E-3</v>
      </c>
      <c r="T19" s="122" t="s">
        <v>100</v>
      </c>
      <c r="U19" s="122" t="s">
        <v>100</v>
      </c>
      <c r="V19" s="121">
        <f t="shared" si="3"/>
        <v>1.0519687454892763E-3</v>
      </c>
      <c r="W19" s="122" t="s">
        <v>100</v>
      </c>
    </row>
    <row r="20" spans="1:23" s="22" customFormat="1" ht="12.75" customHeight="1">
      <c r="A20" s="85" t="s">
        <v>159</v>
      </c>
      <c r="B20" s="22" t="str">
        <f>VLOOKUP(D20,fips_xref!$A$5:$C$26,2,FALSE)</f>
        <v>Delta</v>
      </c>
      <c r="C20" s="23" t="str">
        <f t="shared" si="0"/>
        <v>08</v>
      </c>
      <c r="D20" s="24" t="s">
        <v>36</v>
      </c>
      <c r="E20" s="22" t="str">
        <f>VLOOKUP($A20,lookup!$A$3:$D$29,3,FALSE)</f>
        <v>Completion Equipment</v>
      </c>
      <c r="F20" s="22" t="str">
        <f>VLOOKUP($A20,lookup!$A$3:$D$29,4,FALSE)</f>
        <v>Completion/Recompletion</v>
      </c>
      <c r="G20" s="22" t="str">
        <f>VLOOKUP($A20,lookup!$A$3:$D$29,2,FALSE)</f>
        <v>diesel equipment</v>
      </c>
      <c r="H20" s="25">
        <v>0</v>
      </c>
      <c r="I20" s="25">
        <v>0</v>
      </c>
      <c r="J20" s="121">
        <v>0</v>
      </c>
      <c r="K20" s="121">
        <v>0</v>
      </c>
      <c r="L20" s="121">
        <f t="shared" si="1"/>
        <v>0</v>
      </c>
      <c r="M20" s="121">
        <v>0</v>
      </c>
      <c r="N20" s="122" t="s">
        <v>100</v>
      </c>
      <c r="O20" s="122" t="s">
        <v>100</v>
      </c>
      <c r="P20" s="121">
        <f t="shared" si="2"/>
        <v>0</v>
      </c>
      <c r="Q20" s="121">
        <v>0</v>
      </c>
      <c r="R20" s="122" t="s">
        <v>100</v>
      </c>
      <c r="S20" s="121">
        <v>0</v>
      </c>
      <c r="T20" s="122" t="s">
        <v>100</v>
      </c>
      <c r="U20" s="122" t="s">
        <v>100</v>
      </c>
      <c r="V20" s="121">
        <f t="shared" si="3"/>
        <v>0</v>
      </c>
      <c r="W20" s="122" t="s">
        <v>100</v>
      </c>
    </row>
    <row r="21" spans="1:23" s="22" customFormat="1" ht="12.75" customHeight="1">
      <c r="A21" s="85" t="s">
        <v>159</v>
      </c>
      <c r="B21" s="22" t="str">
        <f>VLOOKUP(D21,fips_xref!$A$5:$C$26,2,FALSE)</f>
        <v>Garfield</v>
      </c>
      <c r="C21" s="23" t="str">
        <f t="shared" si="0"/>
        <v>08</v>
      </c>
      <c r="D21" s="24" t="s">
        <v>37</v>
      </c>
      <c r="E21" s="22" t="str">
        <f>VLOOKUP($A21,lookup!$A$3:$D$29,3,FALSE)</f>
        <v>Completion Equipment</v>
      </c>
      <c r="F21" s="22" t="str">
        <f>VLOOKUP($A21,lookup!$A$3:$D$29,4,FALSE)</f>
        <v>Completion/Recompletion</v>
      </c>
      <c r="G21" s="22" t="str">
        <f>VLOOKUP($A21,lookup!$A$3:$D$29,2,FALSE)</f>
        <v>diesel equipment</v>
      </c>
      <c r="H21" s="25">
        <v>89.903448965361576</v>
      </c>
      <c r="I21" s="25">
        <v>18.28014719676829</v>
      </c>
      <c r="J21" s="121">
        <v>4.409860443138367</v>
      </c>
      <c r="K21" s="121">
        <v>0</v>
      </c>
      <c r="L21" s="121">
        <f t="shared" si="1"/>
        <v>4.409860443138367</v>
      </c>
      <c r="M21" s="121">
        <v>3.3884589524609243</v>
      </c>
      <c r="N21" s="122" t="s">
        <v>100</v>
      </c>
      <c r="O21" s="122" t="s">
        <v>100</v>
      </c>
      <c r="P21" s="121">
        <f t="shared" si="2"/>
        <v>3.3884589524609243</v>
      </c>
      <c r="Q21" s="121">
        <v>2.2876097718191448</v>
      </c>
      <c r="R21" s="122" t="s">
        <v>100</v>
      </c>
      <c r="S21" s="121">
        <v>3.286805183887096</v>
      </c>
      <c r="T21" s="122" t="s">
        <v>100</v>
      </c>
      <c r="U21" s="122" t="s">
        <v>100</v>
      </c>
      <c r="V21" s="121">
        <f t="shared" si="3"/>
        <v>3.286805183887096</v>
      </c>
      <c r="W21" s="122" t="s">
        <v>100</v>
      </c>
    </row>
    <row r="22" spans="1:23" s="22" customFormat="1" ht="12.75" customHeight="1">
      <c r="A22" s="85" t="s">
        <v>159</v>
      </c>
      <c r="B22" s="22" t="str">
        <f>VLOOKUP(D22,fips_xref!$A$5:$C$26,2,FALSE)</f>
        <v>Gunnison</v>
      </c>
      <c r="C22" s="23" t="str">
        <f>LEFT(D22,2)</f>
        <v>08</v>
      </c>
      <c r="D22" s="24" t="s">
        <v>38</v>
      </c>
      <c r="E22" s="22" t="str">
        <f>VLOOKUP($A22,lookup!$A$3:$D$29,3,FALSE)</f>
        <v>Completion Equipment</v>
      </c>
      <c r="F22" s="22" t="str">
        <f>VLOOKUP($A22,lookup!$A$3:$D$29,4,FALSE)</f>
        <v>Completion/Recompletion</v>
      </c>
      <c r="G22" s="22" t="str">
        <f>VLOOKUP($A22,lookup!$A$3:$D$29,2,FALSE)</f>
        <v>diesel equipment</v>
      </c>
      <c r="H22" s="25">
        <v>0.60418984519732233</v>
      </c>
      <c r="I22" s="25">
        <v>0.12285045159118473</v>
      </c>
      <c r="J22" s="121">
        <v>2.9636158892058919E-2</v>
      </c>
      <c r="K22" s="121">
        <v>0</v>
      </c>
      <c r="L22" s="121">
        <f t="shared" si="1"/>
        <v>2.9636158892058919E-2</v>
      </c>
      <c r="M22" s="121">
        <v>2.2771901562237393E-2</v>
      </c>
      <c r="N22" s="122" t="s">
        <v>100</v>
      </c>
      <c r="O22" s="122" t="s">
        <v>100</v>
      </c>
      <c r="P22" s="121">
        <f t="shared" si="2"/>
        <v>2.2771901562237393E-2</v>
      </c>
      <c r="Q22" s="121">
        <v>1.537372158480608E-2</v>
      </c>
      <c r="R22" s="122" t="s">
        <v>100</v>
      </c>
      <c r="S22" s="121">
        <v>2.2088744515370268E-2</v>
      </c>
      <c r="T22" s="122" t="s">
        <v>100</v>
      </c>
      <c r="U22" s="122" t="s">
        <v>100</v>
      </c>
      <c r="V22" s="121">
        <f t="shared" si="3"/>
        <v>2.2088744515370268E-2</v>
      </c>
      <c r="W22" s="122" t="s">
        <v>100</v>
      </c>
    </row>
    <row r="23" spans="1:23" s="22" customFormat="1" ht="12.75" customHeight="1">
      <c r="A23" s="85" t="s">
        <v>159</v>
      </c>
      <c r="B23" s="22" t="str">
        <f>VLOOKUP(D23,fips_xref!$A$5:$C$26,2,FALSE)</f>
        <v>Mesa</v>
      </c>
      <c r="C23" s="23" t="str">
        <f t="shared" si="0"/>
        <v>08</v>
      </c>
      <c r="D23" s="24" t="s">
        <v>39</v>
      </c>
      <c r="E23" s="22" t="str">
        <f>VLOOKUP($A23,lookup!$A$3:$D$29,3,FALSE)</f>
        <v>Completion Equipment</v>
      </c>
      <c r="F23" s="22" t="str">
        <f>VLOOKUP($A23,lookup!$A$3:$D$29,4,FALSE)</f>
        <v>Completion/Recompletion</v>
      </c>
      <c r="G23" s="22" t="str">
        <f>VLOOKUP($A23,lookup!$A$3:$D$29,2,FALSE)</f>
        <v>diesel equipment</v>
      </c>
      <c r="H23" s="25">
        <v>1.8125695355919673</v>
      </c>
      <c r="I23" s="25">
        <v>0.36855135477355422</v>
      </c>
      <c r="J23" s="121">
        <v>8.8908476676176754E-2</v>
      </c>
      <c r="K23" s="121">
        <v>0</v>
      </c>
      <c r="L23" s="121">
        <f t="shared" si="1"/>
        <v>8.8908476676176754E-2</v>
      </c>
      <c r="M23" s="121">
        <v>6.8315704686712178E-2</v>
      </c>
      <c r="N23" s="122" t="s">
        <v>100</v>
      </c>
      <c r="O23" s="122" t="s">
        <v>100</v>
      </c>
      <c r="P23" s="121">
        <f t="shared" si="2"/>
        <v>6.8315704686712178E-2</v>
      </c>
      <c r="Q23" s="121">
        <v>4.6121164754418242E-2</v>
      </c>
      <c r="R23" s="122" t="s">
        <v>100</v>
      </c>
      <c r="S23" s="121">
        <v>6.6266233546110803E-2</v>
      </c>
      <c r="T23" s="122" t="s">
        <v>100</v>
      </c>
      <c r="U23" s="122" t="s">
        <v>100</v>
      </c>
      <c r="V23" s="121">
        <f t="shared" si="3"/>
        <v>6.6266233546110803E-2</v>
      </c>
      <c r="W23" s="122" t="s">
        <v>100</v>
      </c>
    </row>
    <row r="24" spans="1:23" s="22" customFormat="1" ht="12.75" customHeight="1">
      <c r="A24" s="85" t="s">
        <v>159</v>
      </c>
      <c r="B24" s="22" t="str">
        <f>VLOOKUP(D24,fips_xref!$A$5:$C$26,2,FALSE)</f>
        <v>Moffat</v>
      </c>
      <c r="C24" s="23" t="str">
        <f t="shared" si="0"/>
        <v>08</v>
      </c>
      <c r="D24" s="24" t="s">
        <v>40</v>
      </c>
      <c r="E24" s="22" t="str">
        <f>VLOOKUP($A24,lookup!$A$3:$D$29,3,FALSE)</f>
        <v>Completion Equipment</v>
      </c>
      <c r="F24" s="22" t="str">
        <f>VLOOKUP($A24,lookup!$A$3:$D$29,4,FALSE)</f>
        <v>Completion/Recompletion</v>
      </c>
      <c r="G24" s="22" t="str">
        <f>VLOOKUP($A24,lookup!$A$3:$D$29,2,FALSE)</f>
        <v>diesel equipment</v>
      </c>
      <c r="H24" s="25">
        <v>2.9001112569471474</v>
      </c>
      <c r="I24" s="25">
        <v>0.58968216763768666</v>
      </c>
      <c r="J24" s="121">
        <v>0.1422535626818828</v>
      </c>
      <c r="K24" s="121">
        <v>0</v>
      </c>
      <c r="L24" s="121">
        <f t="shared" si="1"/>
        <v>0.1422535626818828</v>
      </c>
      <c r="M24" s="121">
        <v>0.10930512749873948</v>
      </c>
      <c r="N24" s="122" t="s">
        <v>100</v>
      </c>
      <c r="O24" s="122" t="s">
        <v>100</v>
      </c>
      <c r="P24" s="121">
        <f t="shared" si="2"/>
        <v>0.10930512749873948</v>
      </c>
      <c r="Q24" s="121">
        <v>7.3793863607069188E-2</v>
      </c>
      <c r="R24" s="122" t="s">
        <v>100</v>
      </c>
      <c r="S24" s="121">
        <v>0.10602597367377728</v>
      </c>
      <c r="T24" s="122" t="s">
        <v>100</v>
      </c>
      <c r="U24" s="122" t="s">
        <v>100</v>
      </c>
      <c r="V24" s="121">
        <f t="shared" si="3"/>
        <v>0.10602597367377728</v>
      </c>
      <c r="W24" s="122" t="s">
        <v>100</v>
      </c>
    </row>
    <row r="25" spans="1:23" s="22" customFormat="1" ht="12.75" customHeight="1">
      <c r="A25" s="85" t="s">
        <v>159</v>
      </c>
      <c r="B25" s="22" t="str">
        <f>VLOOKUP(D25,fips_xref!$A$5:$C$26,2,FALSE)</f>
        <v>Rio Blanco</v>
      </c>
      <c r="C25" s="23" t="str">
        <f t="shared" si="0"/>
        <v>08</v>
      </c>
      <c r="D25" s="24" t="s">
        <v>41</v>
      </c>
      <c r="E25" s="22" t="str">
        <f>VLOOKUP($A25,lookup!$A$3:$D$29,3,FALSE)</f>
        <v>Completion Equipment</v>
      </c>
      <c r="F25" s="22" t="str">
        <f>VLOOKUP($A25,lookup!$A$3:$D$29,4,FALSE)</f>
        <v>Completion/Recompletion</v>
      </c>
      <c r="G25" s="22" t="str">
        <f>VLOOKUP($A25,lookup!$A$3:$D$29,2,FALSE)</f>
        <v>diesel equipment</v>
      </c>
      <c r="H25" s="25">
        <v>12.446310811064841</v>
      </c>
      <c r="I25" s="25">
        <v>2.5307193027784054</v>
      </c>
      <c r="J25" s="121">
        <v>0.61050487317641378</v>
      </c>
      <c r="K25" s="121">
        <v>0</v>
      </c>
      <c r="L25" s="121">
        <f t="shared" si="1"/>
        <v>0.61050487317641378</v>
      </c>
      <c r="M25" s="121">
        <v>0.4691011721820903</v>
      </c>
      <c r="N25" s="122" t="s">
        <v>100</v>
      </c>
      <c r="O25" s="122" t="s">
        <v>100</v>
      </c>
      <c r="P25" s="121">
        <f t="shared" si="2"/>
        <v>0.4691011721820903</v>
      </c>
      <c r="Q25" s="121">
        <v>0.31669866464700525</v>
      </c>
      <c r="R25" s="122" t="s">
        <v>100</v>
      </c>
      <c r="S25" s="121">
        <v>0.45502813701662753</v>
      </c>
      <c r="T25" s="122" t="s">
        <v>100</v>
      </c>
      <c r="U25" s="122" t="s">
        <v>100</v>
      </c>
      <c r="V25" s="121">
        <f t="shared" si="3"/>
        <v>0.45502813701662753</v>
      </c>
      <c r="W25" s="122" t="s">
        <v>100</v>
      </c>
    </row>
    <row r="26" spans="1:23" s="22" customFormat="1" ht="12.75" customHeight="1">
      <c r="A26" s="85" t="s">
        <v>159</v>
      </c>
      <c r="B26" s="22" t="str">
        <f>VLOOKUP(D26,fips_xref!$A$5:$C$26,2,FALSE)</f>
        <v>Routt</v>
      </c>
      <c r="C26" s="23" t="str">
        <f t="shared" si="0"/>
        <v>08</v>
      </c>
      <c r="D26" s="24" t="s">
        <v>42</v>
      </c>
      <c r="E26" s="22" t="str">
        <f>VLOOKUP($A26,lookup!$A$3:$D$29,3,FALSE)</f>
        <v>Completion Equipment</v>
      </c>
      <c r="F26" s="22" t="str">
        <f>VLOOKUP($A26,lookup!$A$3:$D$29,4,FALSE)</f>
        <v>Completion/Recompletion</v>
      </c>
      <c r="G26" s="22" t="str">
        <f>VLOOKUP($A26,lookup!$A$3:$D$29,2,FALSE)</f>
        <v>diesel equipment</v>
      </c>
      <c r="H26" s="25">
        <v>0.24167593807892895</v>
      </c>
      <c r="I26" s="25">
        <v>4.9140180636473893E-2</v>
      </c>
      <c r="J26" s="121">
        <v>1.1854463556823567E-2</v>
      </c>
      <c r="K26" s="121">
        <v>0</v>
      </c>
      <c r="L26" s="121">
        <f t="shared" si="1"/>
        <v>1.1854463556823567E-2</v>
      </c>
      <c r="M26" s="121">
        <v>9.1087606248949574E-3</v>
      </c>
      <c r="N26" s="122" t="s">
        <v>100</v>
      </c>
      <c r="O26" s="122" t="s">
        <v>100</v>
      </c>
      <c r="P26" s="121">
        <f t="shared" si="2"/>
        <v>9.1087606248949574E-3</v>
      </c>
      <c r="Q26" s="121">
        <v>6.1494886339224317E-3</v>
      </c>
      <c r="R26" s="122" t="s">
        <v>100</v>
      </c>
      <c r="S26" s="121">
        <v>8.8354978061481078E-3</v>
      </c>
      <c r="T26" s="122" t="s">
        <v>100</v>
      </c>
      <c r="U26" s="122" t="s">
        <v>100</v>
      </c>
      <c r="V26" s="121">
        <f t="shared" si="3"/>
        <v>8.8354978061481078E-3</v>
      </c>
      <c r="W26" s="122" t="s">
        <v>100</v>
      </c>
    </row>
    <row r="27" spans="1:23" ht="12.75" customHeight="1">
      <c r="A27" s="85" t="s">
        <v>160</v>
      </c>
      <c r="B27" t="str">
        <f>VLOOKUP(D27,fips_xref!$A$5:$C$26,2,FALSE)</f>
        <v>Delta</v>
      </c>
      <c r="C27" s="1" t="str">
        <f>LEFT(D27,2)</f>
        <v>08</v>
      </c>
      <c r="D27" s="24" t="s">
        <v>36</v>
      </c>
      <c r="E27" s="22" t="str">
        <f>VLOOKUP($A27,lookup!$A$3:$D$29,3,FALSE)</f>
        <v>Recompletion Equipment</v>
      </c>
      <c r="F27" s="22" t="str">
        <f>VLOOKUP($A27,lookup!$A$3:$D$29,4,FALSE)</f>
        <v>Completion/Recompletion</v>
      </c>
      <c r="G27" s="22" t="str">
        <f>VLOOKUP($A27,lookup!$A$3:$D$29,2,FALSE)</f>
        <v>diesel equipment</v>
      </c>
      <c r="H27" s="25">
        <v>6.661044065679269E-3</v>
      </c>
      <c r="I27" s="25">
        <v>1.6981090492424547E-3</v>
      </c>
      <c r="J27" s="121">
        <v>4.2263063721660946E-4</v>
      </c>
      <c r="K27" s="121">
        <v>0</v>
      </c>
      <c r="L27" s="121">
        <f t="shared" si="1"/>
        <v>4.2263063721660946E-4</v>
      </c>
      <c r="M27" s="121">
        <v>2.8912054061081861E-4</v>
      </c>
      <c r="N27" s="122" t="s">
        <v>100</v>
      </c>
      <c r="O27" s="122" t="s">
        <v>100</v>
      </c>
      <c r="P27" s="121">
        <f t="shared" si="2"/>
        <v>2.8912054061081861E-4</v>
      </c>
      <c r="Q27" s="121">
        <v>1.2703176119416583E-4</v>
      </c>
      <c r="R27" s="122" t="s">
        <v>100</v>
      </c>
      <c r="S27" s="121">
        <v>2.8044692439249403E-4</v>
      </c>
      <c r="T27" s="122" t="s">
        <v>100</v>
      </c>
      <c r="U27" s="122" t="s">
        <v>100</v>
      </c>
      <c r="V27" s="121">
        <f t="shared" si="3"/>
        <v>2.8044692439249403E-4</v>
      </c>
      <c r="W27" s="122" t="s">
        <v>100</v>
      </c>
    </row>
    <row r="28" spans="1:23" s="22" customFormat="1" ht="12.75" customHeight="1">
      <c r="A28" s="85" t="s">
        <v>160</v>
      </c>
      <c r="B28" s="22" t="str">
        <f>VLOOKUP(D28,fips_xref!$A$5:$C$26,2,FALSE)</f>
        <v>Garfield</v>
      </c>
      <c r="C28" s="23" t="str">
        <f t="shared" ref="C28:C54" si="4">LEFT(D28,2)</f>
        <v>08</v>
      </c>
      <c r="D28" s="24" t="s">
        <v>37</v>
      </c>
      <c r="E28" s="22" t="str">
        <f>VLOOKUP($A28,lookup!$A$3:$D$29,3,FALSE)</f>
        <v>Recompletion Equipment</v>
      </c>
      <c r="F28" s="22" t="str">
        <f>VLOOKUP($A28,lookup!$A$3:$D$29,4,FALSE)</f>
        <v>Completion/Recompletion</v>
      </c>
      <c r="G28" s="22" t="str">
        <f>VLOOKUP($A28,lookup!$A$3:$D$29,2,FALSE)</f>
        <v>diesel equipment</v>
      </c>
      <c r="H28" s="25">
        <v>46.460782358112901</v>
      </c>
      <c r="I28" s="25">
        <v>11.844310618466121</v>
      </c>
      <c r="J28" s="121">
        <v>2.9478486945858511</v>
      </c>
      <c r="K28" s="121">
        <v>0</v>
      </c>
      <c r="L28" s="121">
        <f t="shared" si="1"/>
        <v>2.9478486945858511</v>
      </c>
      <c r="M28" s="121">
        <v>2.0166157707604597</v>
      </c>
      <c r="N28" s="122" t="s">
        <v>100</v>
      </c>
      <c r="O28" s="122" t="s">
        <v>100</v>
      </c>
      <c r="P28" s="121">
        <f t="shared" si="2"/>
        <v>2.0166157707604597</v>
      </c>
      <c r="Q28" s="121">
        <v>0.88604653432930669</v>
      </c>
      <c r="R28" s="122" t="s">
        <v>100</v>
      </c>
      <c r="S28" s="121">
        <v>1.956117297637646</v>
      </c>
      <c r="T28" s="122" t="s">
        <v>100</v>
      </c>
      <c r="U28" s="122" t="s">
        <v>100</v>
      </c>
      <c r="V28" s="121">
        <f t="shared" si="3"/>
        <v>1.956117297637646</v>
      </c>
      <c r="W28" s="122" t="s">
        <v>100</v>
      </c>
    </row>
    <row r="29" spans="1:23" s="22" customFormat="1" ht="12.75" customHeight="1">
      <c r="A29" s="85" t="s">
        <v>160</v>
      </c>
      <c r="B29" s="22" t="str">
        <f>VLOOKUP(D29,fips_xref!$A$5:$C$26,2,FALSE)</f>
        <v>Gunnison</v>
      </c>
      <c r="C29" s="23" t="str">
        <f t="shared" si="4"/>
        <v>08</v>
      </c>
      <c r="D29" s="24" t="s">
        <v>38</v>
      </c>
      <c r="E29" s="22" t="str">
        <f>VLOOKUP($A29,lookup!$A$3:$D$29,3,FALSE)</f>
        <v>Recompletion Equipment</v>
      </c>
      <c r="F29" s="22" t="str">
        <f>VLOOKUP($A29,lookup!$A$3:$D$29,4,FALSE)</f>
        <v>Completion/Recompletion</v>
      </c>
      <c r="G29" s="22" t="str">
        <f>VLOOKUP($A29,lookup!$A$3:$D$29,2,FALSE)</f>
        <v>diesel equipment</v>
      </c>
      <c r="H29" s="25">
        <v>6.6610440656792697E-2</v>
      </c>
      <c r="I29" s="25">
        <v>1.6981090492424546E-2</v>
      </c>
      <c r="J29" s="121">
        <v>4.2263063721660948E-3</v>
      </c>
      <c r="K29" s="121">
        <v>0</v>
      </c>
      <c r="L29" s="121">
        <f t="shared" si="1"/>
        <v>4.2263063721660948E-3</v>
      </c>
      <c r="M29" s="121">
        <v>2.8912054061081861E-3</v>
      </c>
      <c r="N29" s="122" t="s">
        <v>100</v>
      </c>
      <c r="O29" s="122" t="s">
        <v>100</v>
      </c>
      <c r="P29" s="121">
        <f t="shared" si="2"/>
        <v>2.8912054061081861E-3</v>
      </c>
      <c r="Q29" s="121">
        <v>1.2703176119416581E-3</v>
      </c>
      <c r="R29" s="122" t="s">
        <v>100</v>
      </c>
      <c r="S29" s="121">
        <v>2.8044692439249405E-3</v>
      </c>
      <c r="T29" s="122" t="s">
        <v>100</v>
      </c>
      <c r="U29" s="122" t="s">
        <v>100</v>
      </c>
      <c r="V29" s="121">
        <f t="shared" si="3"/>
        <v>2.8044692439249405E-3</v>
      </c>
      <c r="W29" s="122" t="s">
        <v>100</v>
      </c>
    </row>
    <row r="30" spans="1:23" s="22" customFormat="1" ht="12.75" customHeight="1">
      <c r="A30" s="85" t="s">
        <v>160</v>
      </c>
      <c r="B30" s="22" t="str">
        <f>VLOOKUP(D30,fips_xref!$A$5:$C$26,2,FALSE)</f>
        <v>Mesa</v>
      </c>
      <c r="C30" s="23" t="str">
        <f t="shared" si="4"/>
        <v>08</v>
      </c>
      <c r="D30" s="24" t="s">
        <v>39</v>
      </c>
      <c r="E30" s="22" t="str">
        <f>VLOOKUP($A30,lookup!$A$3:$D$29,3,FALSE)</f>
        <v>Recompletion Equipment</v>
      </c>
      <c r="F30" s="22" t="str">
        <f>VLOOKUP($A30,lookup!$A$3:$D$29,4,FALSE)</f>
        <v>Completion/Recompletion</v>
      </c>
      <c r="G30" s="22" t="str">
        <f>VLOOKUP($A30,lookup!$A$3:$D$29,2,FALSE)</f>
        <v>diesel equipment</v>
      </c>
      <c r="H30" s="25">
        <v>4.9558167848653758</v>
      </c>
      <c r="I30" s="25">
        <v>1.2633931326363863</v>
      </c>
      <c r="J30" s="121">
        <v>0.31443719408915743</v>
      </c>
      <c r="K30" s="121">
        <v>0</v>
      </c>
      <c r="L30" s="121">
        <f t="shared" si="1"/>
        <v>0.31443719408915743</v>
      </c>
      <c r="M30" s="121">
        <v>0.21510568221444903</v>
      </c>
      <c r="N30" s="122" t="s">
        <v>100</v>
      </c>
      <c r="O30" s="122" t="s">
        <v>100</v>
      </c>
      <c r="P30" s="121">
        <f t="shared" si="2"/>
        <v>0.21510568221444903</v>
      </c>
      <c r="Q30" s="121">
        <v>9.451163032845937E-2</v>
      </c>
      <c r="R30" s="122" t="s">
        <v>100</v>
      </c>
      <c r="S30" s="121">
        <v>0.20865251174801555</v>
      </c>
      <c r="T30" s="122" t="s">
        <v>100</v>
      </c>
      <c r="U30" s="122" t="s">
        <v>100</v>
      </c>
      <c r="V30" s="121">
        <f t="shared" si="3"/>
        <v>0.20865251174801555</v>
      </c>
      <c r="W30" s="122" t="s">
        <v>100</v>
      </c>
    </row>
    <row r="31" spans="1:23" s="22" customFormat="1" ht="12.75" customHeight="1">
      <c r="A31" s="85" t="s">
        <v>160</v>
      </c>
      <c r="B31" s="22" t="str">
        <f>VLOOKUP(D31,fips_xref!$A$5:$C$26,2,FALSE)</f>
        <v>Moffat</v>
      </c>
      <c r="C31" s="23" t="str">
        <f t="shared" si="4"/>
        <v>08</v>
      </c>
      <c r="D31" s="24" t="s">
        <v>40</v>
      </c>
      <c r="E31" s="22" t="str">
        <f>VLOOKUP($A31,lookup!$A$3:$D$29,3,FALSE)</f>
        <v>Recompletion Equipment</v>
      </c>
      <c r="F31" s="22" t="str">
        <f>VLOOKUP($A31,lookup!$A$3:$D$29,4,FALSE)</f>
        <v>Completion/Recompletion</v>
      </c>
      <c r="G31" s="22" t="str">
        <f>VLOOKUP($A31,lookup!$A$3:$D$29,2,FALSE)</f>
        <v>diesel equipment</v>
      </c>
      <c r="H31" s="25">
        <v>2.844265816045048</v>
      </c>
      <c r="I31" s="25">
        <v>0.72509256402652822</v>
      </c>
      <c r="J31" s="121">
        <v>0.18046328209149226</v>
      </c>
      <c r="K31" s="121">
        <v>0</v>
      </c>
      <c r="L31" s="121">
        <f t="shared" si="1"/>
        <v>0.18046328209149226</v>
      </c>
      <c r="M31" s="121">
        <v>0.12345447084081955</v>
      </c>
      <c r="N31" s="122" t="s">
        <v>100</v>
      </c>
      <c r="O31" s="122" t="s">
        <v>100</v>
      </c>
      <c r="P31" s="121">
        <f t="shared" si="2"/>
        <v>0.12345447084081955</v>
      </c>
      <c r="Q31" s="121">
        <v>5.4242562029908806E-2</v>
      </c>
      <c r="R31" s="122" t="s">
        <v>100</v>
      </c>
      <c r="S31" s="121">
        <v>0.11975083671559496</v>
      </c>
      <c r="T31" s="122" t="s">
        <v>100</v>
      </c>
      <c r="U31" s="122" t="s">
        <v>100</v>
      </c>
      <c r="V31" s="121">
        <f t="shared" si="3"/>
        <v>0.11975083671559496</v>
      </c>
      <c r="W31" s="122" t="s">
        <v>100</v>
      </c>
    </row>
    <row r="32" spans="1:23" s="22" customFormat="1" ht="12.75" customHeight="1">
      <c r="A32" s="85" t="s">
        <v>160</v>
      </c>
      <c r="B32" s="22" t="str">
        <f>VLOOKUP(D32,fips_xref!$A$5:$C$26,2,FALSE)</f>
        <v>Rio Blanco</v>
      </c>
      <c r="C32" s="23" t="str">
        <f t="shared" si="4"/>
        <v>08</v>
      </c>
      <c r="D32" s="24" t="s">
        <v>41</v>
      </c>
      <c r="E32" s="22" t="str">
        <f>VLOOKUP($A32,lookup!$A$3:$D$29,3,FALSE)</f>
        <v>Recompletion Equipment</v>
      </c>
      <c r="F32" s="22" t="str">
        <f>VLOOKUP($A32,lookup!$A$3:$D$29,4,FALSE)</f>
        <v>Completion/Recompletion</v>
      </c>
      <c r="G32" s="22" t="str">
        <f>VLOOKUP($A32,lookup!$A$3:$D$29,2,FALSE)</f>
        <v>diesel equipment</v>
      </c>
      <c r="H32" s="25">
        <v>12.702611033250365</v>
      </c>
      <c r="I32" s="25">
        <v>3.2382939569053608</v>
      </c>
      <c r="J32" s="121">
        <v>0.80595662517207423</v>
      </c>
      <c r="K32" s="121">
        <v>0</v>
      </c>
      <c r="L32" s="121">
        <f t="shared" si="1"/>
        <v>0.80595662517207423</v>
      </c>
      <c r="M32" s="121">
        <v>0.5513528709448311</v>
      </c>
      <c r="N32" s="122" t="s">
        <v>100</v>
      </c>
      <c r="O32" s="122" t="s">
        <v>100</v>
      </c>
      <c r="P32" s="121">
        <f t="shared" si="2"/>
        <v>0.5513528709448311</v>
      </c>
      <c r="Q32" s="121">
        <v>0.2422495685972742</v>
      </c>
      <c r="R32" s="122" t="s">
        <v>100</v>
      </c>
      <c r="S32" s="121">
        <v>0.53481228481648613</v>
      </c>
      <c r="T32" s="122" t="s">
        <v>100</v>
      </c>
      <c r="U32" s="122" t="s">
        <v>100</v>
      </c>
      <c r="V32" s="121">
        <f t="shared" si="3"/>
        <v>0.53481228481648613</v>
      </c>
      <c r="W32" s="122" t="s">
        <v>100</v>
      </c>
    </row>
    <row r="33" spans="1:23" s="22" customFormat="1" ht="12.75" customHeight="1">
      <c r="A33" s="85" t="s">
        <v>160</v>
      </c>
      <c r="B33" s="22" t="str">
        <f>VLOOKUP(D33,fips_xref!$A$5:$C$26,2,FALSE)</f>
        <v>Routt</v>
      </c>
      <c r="C33" s="23" t="str">
        <f t="shared" si="4"/>
        <v>08</v>
      </c>
      <c r="D33" s="24" t="s">
        <v>42</v>
      </c>
      <c r="E33" s="22" t="str">
        <f>VLOOKUP($A33,lookup!$A$3:$D$29,3,FALSE)</f>
        <v>Recompletion Equipment</v>
      </c>
      <c r="F33" s="22" t="str">
        <f>VLOOKUP($A33,lookup!$A$3:$D$29,4,FALSE)</f>
        <v>Completion/Recompletion</v>
      </c>
      <c r="G33" s="22" t="str">
        <f>VLOOKUP($A33,lookup!$A$3:$D$29,2,FALSE)</f>
        <v>diesel equipment</v>
      </c>
      <c r="H33" s="25">
        <v>0.173187145707661</v>
      </c>
      <c r="I33" s="25">
        <v>4.4150835280303821E-2</v>
      </c>
      <c r="J33" s="121">
        <v>1.0988396567631847E-2</v>
      </c>
      <c r="K33" s="121">
        <v>0</v>
      </c>
      <c r="L33" s="121">
        <f t="shared" si="1"/>
        <v>1.0988396567631847E-2</v>
      </c>
      <c r="M33" s="121">
        <v>7.5171340558812839E-3</v>
      </c>
      <c r="N33" s="122" t="s">
        <v>100</v>
      </c>
      <c r="O33" s="122" t="s">
        <v>100</v>
      </c>
      <c r="P33" s="121">
        <f t="shared" si="2"/>
        <v>7.5171340558812839E-3</v>
      </c>
      <c r="Q33" s="121">
        <v>3.3028257910483116E-3</v>
      </c>
      <c r="R33" s="122" t="s">
        <v>100</v>
      </c>
      <c r="S33" s="121">
        <v>7.2916200342048459E-3</v>
      </c>
      <c r="T33" s="122" t="s">
        <v>100</v>
      </c>
      <c r="U33" s="122" t="s">
        <v>100</v>
      </c>
      <c r="V33" s="121">
        <f t="shared" si="3"/>
        <v>7.2916200342048459E-3</v>
      </c>
      <c r="W33" s="122" t="s">
        <v>100</v>
      </c>
    </row>
    <row r="34" spans="1:23" s="22" customFormat="1" ht="12.75" customHeight="1">
      <c r="A34" s="84" t="s">
        <v>171</v>
      </c>
      <c r="B34" s="22" t="str">
        <f>VLOOKUP(D34,fips_xref!$A$5:$C$26,2,FALSE)</f>
        <v>Delta</v>
      </c>
      <c r="C34" s="23" t="str">
        <f t="shared" si="4"/>
        <v>08</v>
      </c>
      <c r="D34" s="24" t="s">
        <v>36</v>
      </c>
      <c r="E34" s="22" t="str">
        <f>VLOOKUP($A34,lookup!$A$3:$D$29,3,FALSE)</f>
        <v>Miscellaneous Equip</v>
      </c>
      <c r="F34" s="22" t="str">
        <f>VLOOKUP($A34,lookup!$A$3:$D$29,4,FALSE)</f>
        <v>Production</v>
      </c>
      <c r="G34" s="22" t="str">
        <f>VLOOKUP($A34,lookup!$A$3:$D$29,2,FALSE)</f>
        <v>diesel equipment</v>
      </c>
      <c r="H34" s="25">
        <v>5.6655666004735011E-2</v>
      </c>
      <c r="I34" s="25">
        <v>1.9193911628735315E-2</v>
      </c>
      <c r="J34" s="121">
        <v>4.3654998275193301E-3</v>
      </c>
      <c r="K34" s="121">
        <v>0</v>
      </c>
      <c r="L34" s="121">
        <f t="shared" si="1"/>
        <v>4.3654998275193301E-3</v>
      </c>
      <c r="M34" s="121">
        <v>3.1626249716063854E-3</v>
      </c>
      <c r="N34" s="122" t="s">
        <v>100</v>
      </c>
      <c r="O34" s="122" t="s">
        <v>100</v>
      </c>
      <c r="P34" s="121">
        <f t="shared" si="2"/>
        <v>3.1626249716063854E-3</v>
      </c>
      <c r="Q34" s="121">
        <v>1.1914138445318283E-3</v>
      </c>
      <c r="R34" s="122" t="s">
        <v>100</v>
      </c>
      <c r="S34" s="121">
        <v>3.0677462224581935E-3</v>
      </c>
      <c r="T34" s="122" t="s">
        <v>100</v>
      </c>
      <c r="U34" s="122" t="s">
        <v>100</v>
      </c>
      <c r="V34" s="121">
        <f t="shared" si="3"/>
        <v>3.0677462224581935E-3</v>
      </c>
      <c r="W34" s="122" t="s">
        <v>100</v>
      </c>
    </row>
    <row r="35" spans="1:23" s="22" customFormat="1" ht="12.75" customHeight="1">
      <c r="A35" s="84" t="s">
        <v>171</v>
      </c>
      <c r="B35" s="22" t="str">
        <f>VLOOKUP(D35,fips_xref!$A$5:$C$26,2,FALSE)</f>
        <v>Garfield</v>
      </c>
      <c r="C35" s="23" t="str">
        <f t="shared" si="4"/>
        <v>08</v>
      </c>
      <c r="D35" s="24" t="s">
        <v>37</v>
      </c>
      <c r="E35" s="22" t="str">
        <f>VLOOKUP($A35,lookup!$A$3:$D$29,3,FALSE)</f>
        <v>Miscellaneous Equip</v>
      </c>
      <c r="F35" s="22" t="str">
        <f>VLOOKUP($A35,lookup!$A$3:$D$29,4,FALSE)</f>
        <v>Production</v>
      </c>
      <c r="G35" s="22" t="str">
        <f>VLOOKUP($A35,lookup!$A$3:$D$29,2,FALSE)</f>
        <v>diesel equipment</v>
      </c>
      <c r="H35" s="25">
        <v>395.1732703830267</v>
      </c>
      <c r="I35" s="25">
        <v>133.87753361042883</v>
      </c>
      <c r="J35" s="121">
        <v>30.449361296947327</v>
      </c>
      <c r="K35" s="121">
        <v>0</v>
      </c>
      <c r="L35" s="121">
        <f t="shared" si="1"/>
        <v>30.449361296947327</v>
      </c>
      <c r="M35" s="121">
        <v>22.059309176954539</v>
      </c>
      <c r="N35" s="122" t="s">
        <v>100</v>
      </c>
      <c r="O35" s="122" t="s">
        <v>100</v>
      </c>
      <c r="P35" s="121">
        <f t="shared" si="2"/>
        <v>22.059309176954539</v>
      </c>
      <c r="Q35" s="121">
        <v>8.3101115656095033</v>
      </c>
      <c r="R35" s="122" t="s">
        <v>100</v>
      </c>
      <c r="S35" s="121">
        <v>21.397529901645903</v>
      </c>
      <c r="T35" s="122" t="s">
        <v>100</v>
      </c>
      <c r="U35" s="122" t="s">
        <v>100</v>
      </c>
      <c r="V35" s="121">
        <f t="shared" si="3"/>
        <v>21.397529901645903</v>
      </c>
      <c r="W35" s="122" t="s">
        <v>100</v>
      </c>
    </row>
    <row r="36" spans="1:23" s="22" customFormat="1" ht="12.75" customHeight="1">
      <c r="A36" s="84" t="s">
        <v>171</v>
      </c>
      <c r="B36" s="22" t="str">
        <f>VLOOKUP(D36,fips_xref!$A$5:$C$26,2,FALSE)</f>
        <v>Gunnison</v>
      </c>
      <c r="C36" s="23" t="str">
        <f t="shared" si="4"/>
        <v>08</v>
      </c>
      <c r="D36" s="24" t="s">
        <v>38</v>
      </c>
      <c r="E36" s="22" t="str">
        <f>VLOOKUP($A36,lookup!$A$3:$D$29,3,FALSE)</f>
        <v>Miscellaneous Equip</v>
      </c>
      <c r="F36" s="22" t="str">
        <f>VLOOKUP($A36,lookup!$A$3:$D$29,4,FALSE)</f>
        <v>Production</v>
      </c>
      <c r="G36" s="22" t="str">
        <f>VLOOKUP($A36,lookup!$A$3:$D$29,2,FALSE)</f>
        <v>diesel equipment</v>
      </c>
      <c r="H36" s="25">
        <v>0.56655666004735006</v>
      </c>
      <c r="I36" s="25">
        <v>0.19193911628735313</v>
      </c>
      <c r="J36" s="121">
        <v>4.3654998275193299E-2</v>
      </c>
      <c r="K36" s="121">
        <v>0</v>
      </c>
      <c r="L36" s="121">
        <f t="shared" si="1"/>
        <v>4.3654998275193299E-2</v>
      </c>
      <c r="M36" s="121">
        <v>3.1626249716063856E-2</v>
      </c>
      <c r="N36" s="122" t="s">
        <v>100</v>
      </c>
      <c r="O36" s="122" t="s">
        <v>100</v>
      </c>
      <c r="P36" s="121">
        <f t="shared" si="2"/>
        <v>3.1626249716063856E-2</v>
      </c>
      <c r="Q36" s="121">
        <v>1.1914138445318283E-2</v>
      </c>
      <c r="R36" s="122" t="s">
        <v>100</v>
      </c>
      <c r="S36" s="121">
        <v>3.0677462224581935E-2</v>
      </c>
      <c r="T36" s="122" t="s">
        <v>100</v>
      </c>
      <c r="U36" s="122" t="s">
        <v>100</v>
      </c>
      <c r="V36" s="121">
        <f t="shared" si="3"/>
        <v>3.0677462224581935E-2</v>
      </c>
      <c r="W36" s="122" t="s">
        <v>100</v>
      </c>
    </row>
    <row r="37" spans="1:23" s="22" customFormat="1" ht="12.75" customHeight="1">
      <c r="A37" s="84" t="s">
        <v>171</v>
      </c>
      <c r="B37" s="22" t="str">
        <f>VLOOKUP(D37,fips_xref!$A$5:$C$26,2,FALSE)</f>
        <v>Mesa</v>
      </c>
      <c r="C37" s="23" t="str">
        <f t="shared" si="4"/>
        <v>08</v>
      </c>
      <c r="D37" s="24" t="s">
        <v>39</v>
      </c>
      <c r="E37" s="22" t="str">
        <f>VLOOKUP($A37,lookup!$A$3:$D$29,3,FALSE)</f>
        <v>Miscellaneous Equip</v>
      </c>
      <c r="F37" s="22" t="str">
        <f>VLOOKUP($A37,lookup!$A$3:$D$29,4,FALSE)</f>
        <v>Production</v>
      </c>
      <c r="G37" s="22" t="str">
        <f>VLOOKUP($A37,lookup!$A$3:$D$29,2,FALSE)</f>
        <v>diesel equipment</v>
      </c>
      <c r="H37" s="25">
        <v>42.151815507522848</v>
      </c>
      <c r="I37" s="25">
        <v>14.280270251779074</v>
      </c>
      <c r="J37" s="121">
        <v>3.2479318716743815</v>
      </c>
      <c r="K37" s="121">
        <v>0</v>
      </c>
      <c r="L37" s="121">
        <f t="shared" si="1"/>
        <v>3.2479318716743815</v>
      </c>
      <c r="M37" s="121">
        <v>2.3529929788751507</v>
      </c>
      <c r="N37" s="122" t="s">
        <v>100</v>
      </c>
      <c r="O37" s="122" t="s">
        <v>100</v>
      </c>
      <c r="P37" s="121">
        <f t="shared" si="2"/>
        <v>2.3529929788751507</v>
      </c>
      <c r="Q37" s="121">
        <v>0.88641190033168027</v>
      </c>
      <c r="R37" s="122" t="s">
        <v>100</v>
      </c>
      <c r="S37" s="121">
        <v>2.2824031895088961</v>
      </c>
      <c r="T37" s="122" t="s">
        <v>100</v>
      </c>
      <c r="U37" s="122" t="s">
        <v>100</v>
      </c>
      <c r="V37" s="121">
        <f t="shared" si="3"/>
        <v>2.2824031895088961</v>
      </c>
      <c r="W37" s="122" t="s">
        <v>100</v>
      </c>
    </row>
    <row r="38" spans="1:23" s="22" customFormat="1" ht="12.75" customHeight="1">
      <c r="A38" s="84" t="s">
        <v>171</v>
      </c>
      <c r="B38" s="22" t="str">
        <f>VLOOKUP(D38,fips_xref!$A$5:$C$26,2,FALSE)</f>
        <v>Moffat</v>
      </c>
      <c r="C38" s="23" t="str">
        <f t="shared" si="4"/>
        <v>08</v>
      </c>
      <c r="D38" s="24" t="s">
        <v>40</v>
      </c>
      <c r="E38" s="22" t="str">
        <f>VLOOKUP($A38,lookup!$A$3:$D$29,3,FALSE)</f>
        <v>Miscellaneous Equip</v>
      </c>
      <c r="F38" s="22" t="str">
        <f>VLOOKUP($A38,lookup!$A$3:$D$29,4,FALSE)</f>
        <v>Production</v>
      </c>
      <c r="G38" s="22" t="str">
        <f>VLOOKUP($A38,lookup!$A$3:$D$29,2,FALSE)</f>
        <v>diesel equipment</v>
      </c>
      <c r="H38" s="25">
        <v>24.191969384021849</v>
      </c>
      <c r="I38" s="25">
        <v>8.1958002654699804</v>
      </c>
      <c r="J38" s="121">
        <v>1.8640684263507541</v>
      </c>
      <c r="K38" s="121">
        <v>0</v>
      </c>
      <c r="L38" s="121">
        <f t="shared" si="1"/>
        <v>1.8640684263507541</v>
      </c>
      <c r="M38" s="121">
        <v>1.3504408628759268</v>
      </c>
      <c r="N38" s="122" t="s">
        <v>100</v>
      </c>
      <c r="O38" s="122" t="s">
        <v>100</v>
      </c>
      <c r="P38" s="121">
        <f t="shared" si="2"/>
        <v>1.3504408628759268</v>
      </c>
      <c r="Q38" s="121">
        <v>0.50873371161509073</v>
      </c>
      <c r="R38" s="122" t="s">
        <v>100</v>
      </c>
      <c r="S38" s="121">
        <v>1.3099276369896486</v>
      </c>
      <c r="T38" s="122" t="s">
        <v>100</v>
      </c>
      <c r="U38" s="122" t="s">
        <v>100</v>
      </c>
      <c r="V38" s="121">
        <f t="shared" si="3"/>
        <v>1.3099276369896486</v>
      </c>
      <c r="W38" s="122" t="s">
        <v>100</v>
      </c>
    </row>
    <row r="39" spans="1:23" s="22" customFormat="1" ht="12.75" customHeight="1">
      <c r="A39" s="84" t="s">
        <v>171</v>
      </c>
      <c r="B39" s="22" t="str">
        <f>VLOOKUP(D39,fips_xref!$A$5:$C$26,2,FALSE)</f>
        <v>Rio Blanco</v>
      </c>
      <c r="C39" s="23" t="str">
        <f t="shared" si="4"/>
        <v>08</v>
      </c>
      <c r="D39" s="24" t="s">
        <v>41</v>
      </c>
      <c r="E39" s="22" t="str">
        <f>VLOOKUP($A39,lookup!$A$3:$D$29,3,FALSE)</f>
        <v>Miscellaneous Equip</v>
      </c>
      <c r="F39" s="22" t="str">
        <f>VLOOKUP($A39,lookup!$A$3:$D$29,4,FALSE)</f>
        <v>Production</v>
      </c>
      <c r="G39" s="22" t="str">
        <f>VLOOKUP($A39,lookup!$A$3:$D$29,2,FALSE)</f>
        <v>diesel equipment</v>
      </c>
      <c r="H39" s="25">
        <v>108.04235507102966</v>
      </c>
      <c r="I39" s="25">
        <v>36.602789475998243</v>
      </c>
      <c r="J39" s="121">
        <v>8.3250081710793626</v>
      </c>
      <c r="K39" s="121">
        <v>0</v>
      </c>
      <c r="L39" s="121">
        <f t="shared" si="1"/>
        <v>8.3250081710793626</v>
      </c>
      <c r="M39" s="121">
        <v>6.0311258208533767</v>
      </c>
      <c r="N39" s="122" t="s">
        <v>100</v>
      </c>
      <c r="O39" s="122" t="s">
        <v>100</v>
      </c>
      <c r="P39" s="121">
        <f t="shared" si="2"/>
        <v>6.0311258208533767</v>
      </c>
      <c r="Q39" s="121">
        <v>2.2720262015221966</v>
      </c>
      <c r="R39" s="122" t="s">
        <v>100</v>
      </c>
      <c r="S39" s="121">
        <v>5.8501920462277752</v>
      </c>
      <c r="T39" s="122" t="s">
        <v>100</v>
      </c>
      <c r="U39" s="122" t="s">
        <v>100</v>
      </c>
      <c r="V39" s="121">
        <f t="shared" si="3"/>
        <v>5.8501920462277752</v>
      </c>
      <c r="W39" s="122" t="s">
        <v>100</v>
      </c>
    </row>
    <row r="40" spans="1:23" s="22" customFormat="1" ht="12.75" customHeight="1">
      <c r="A40" s="84" t="s">
        <v>171</v>
      </c>
      <c r="B40" s="22" t="str">
        <f>VLOOKUP(D40,fips_xref!$A$5:$C$26,2,FALSE)</f>
        <v>Routt</v>
      </c>
      <c r="C40" s="23" t="str">
        <f t="shared" si="4"/>
        <v>08</v>
      </c>
      <c r="D40" s="24" t="s">
        <v>42</v>
      </c>
      <c r="E40" s="22" t="str">
        <f>VLOOKUP($A40,lookup!$A$3:$D$29,3,FALSE)</f>
        <v>Miscellaneous Equip</v>
      </c>
      <c r="F40" s="22" t="str">
        <f>VLOOKUP($A40,lookup!$A$3:$D$29,4,FALSE)</f>
        <v>Production</v>
      </c>
      <c r="G40" s="22" t="str">
        <f>VLOOKUP($A40,lookup!$A$3:$D$29,2,FALSE)</f>
        <v>diesel equipment</v>
      </c>
      <c r="H40" s="25">
        <v>1.4730473161231104</v>
      </c>
      <c r="I40" s="25">
        <v>0.4990417023471182</v>
      </c>
      <c r="J40" s="121">
        <v>0.11350299551550258</v>
      </c>
      <c r="K40" s="121">
        <v>0</v>
      </c>
      <c r="L40" s="121">
        <f t="shared" si="1"/>
        <v>0.11350299551550258</v>
      </c>
      <c r="M40" s="121">
        <v>8.2228249261766029E-2</v>
      </c>
      <c r="N40" s="122" t="s">
        <v>100</v>
      </c>
      <c r="O40" s="122" t="s">
        <v>100</v>
      </c>
      <c r="P40" s="121">
        <f t="shared" si="2"/>
        <v>8.2228249261766029E-2</v>
      </c>
      <c r="Q40" s="121">
        <v>3.0976759957827539E-2</v>
      </c>
      <c r="R40" s="122" t="s">
        <v>100</v>
      </c>
      <c r="S40" s="121">
        <v>7.9761401783913041E-2</v>
      </c>
      <c r="T40" s="122" t="s">
        <v>100</v>
      </c>
      <c r="U40" s="122" t="s">
        <v>100</v>
      </c>
      <c r="V40" s="121">
        <f t="shared" si="3"/>
        <v>7.9761401783913041E-2</v>
      </c>
      <c r="W40" s="122" t="s">
        <v>100</v>
      </c>
    </row>
    <row r="41" spans="1:23" s="22" customFormat="1" ht="12.75" customHeight="1">
      <c r="A41" s="7" t="s">
        <v>172</v>
      </c>
      <c r="B41" s="22" t="str">
        <f>VLOOKUP(D41,fips_xref!$A$5:$C$26,2,FALSE)</f>
        <v>Delta</v>
      </c>
      <c r="C41" s="23" t="str">
        <f t="shared" ref="C41:C47" si="5">LEFT(D41,2)</f>
        <v>08</v>
      </c>
      <c r="D41" s="24" t="s">
        <v>36</v>
      </c>
      <c r="E41" s="22" t="str">
        <f>VLOOKUP($A41,lookup!$A$3:$D$29,3,FALSE)</f>
        <v>Miscellaneous Equip</v>
      </c>
      <c r="F41" s="22" t="str">
        <f>VLOOKUP($A41,lookup!$A$3:$D$29,4,FALSE)</f>
        <v>Production</v>
      </c>
      <c r="G41" s="22" t="str">
        <f>VLOOKUP($A41,lookup!$A$3:$D$29,2,FALSE)</f>
        <v>diesel equipment</v>
      </c>
      <c r="H41" s="25">
        <v>1.5799434967464082E-2</v>
      </c>
      <c r="I41" s="25">
        <v>5.1888224759097865E-3</v>
      </c>
      <c r="J41" s="121">
        <v>1.1648376986736256E-3</v>
      </c>
      <c r="K41" s="121">
        <v>0</v>
      </c>
      <c r="L41" s="121">
        <f t="shared" si="1"/>
        <v>1.1648376986736256E-3</v>
      </c>
      <c r="M41" s="121">
        <v>1.671012625915437E-3</v>
      </c>
      <c r="N41" s="122" t="s">
        <v>100</v>
      </c>
      <c r="O41" s="122" t="s">
        <v>100</v>
      </c>
      <c r="P41" s="121">
        <f t="shared" si="2"/>
        <v>1.671012625915437E-3</v>
      </c>
      <c r="Q41" s="121">
        <v>2.439171427409021E-4</v>
      </c>
      <c r="R41" s="122" t="s">
        <v>100</v>
      </c>
      <c r="S41" s="121">
        <v>1.6208822471379741E-3</v>
      </c>
      <c r="T41" s="122" t="s">
        <v>100</v>
      </c>
      <c r="U41" s="122" t="s">
        <v>100</v>
      </c>
      <c r="V41" s="121">
        <f t="shared" si="3"/>
        <v>1.6208822471379741E-3</v>
      </c>
      <c r="W41" s="122" t="s">
        <v>100</v>
      </c>
    </row>
    <row r="42" spans="1:23" s="22" customFormat="1" ht="12.75" customHeight="1">
      <c r="A42" s="7" t="s">
        <v>172</v>
      </c>
      <c r="B42" s="22" t="str">
        <f>VLOOKUP(D42,fips_xref!$A$5:$C$26,2,FALSE)</f>
        <v>Garfield</v>
      </c>
      <c r="C42" s="23" t="str">
        <f t="shared" si="5"/>
        <v>08</v>
      </c>
      <c r="D42" s="24" t="s">
        <v>37</v>
      </c>
      <c r="E42" s="22" t="str">
        <f>VLOOKUP($A42,lookup!$A$3:$D$29,3,FALSE)</f>
        <v>Miscellaneous Equip</v>
      </c>
      <c r="F42" s="22" t="str">
        <f>VLOOKUP($A42,lookup!$A$3:$D$29,4,FALSE)</f>
        <v>Production</v>
      </c>
      <c r="G42" s="22" t="str">
        <f>VLOOKUP($A42,lookup!$A$3:$D$29,2,FALSE)</f>
        <v>diesel equipment</v>
      </c>
      <c r="H42" s="25">
        <v>110.20105889806197</v>
      </c>
      <c r="I42" s="25">
        <v>36.192036769470768</v>
      </c>
      <c r="J42" s="121">
        <v>8.1247429482485387</v>
      </c>
      <c r="K42" s="121">
        <v>0</v>
      </c>
      <c r="L42" s="121">
        <f t="shared" si="1"/>
        <v>8.1247429482485387</v>
      </c>
      <c r="M42" s="121">
        <v>11.655313065760174</v>
      </c>
      <c r="N42" s="122" t="s">
        <v>100</v>
      </c>
      <c r="O42" s="122" t="s">
        <v>100</v>
      </c>
      <c r="P42" s="121">
        <f t="shared" si="2"/>
        <v>11.655313065760174</v>
      </c>
      <c r="Q42" s="121">
        <v>1.7013220706177923</v>
      </c>
      <c r="R42" s="122" t="s">
        <v>100</v>
      </c>
      <c r="S42" s="121">
        <v>11.305653673787369</v>
      </c>
      <c r="T42" s="122" t="s">
        <v>100</v>
      </c>
      <c r="U42" s="122" t="s">
        <v>100</v>
      </c>
      <c r="V42" s="121">
        <f t="shared" si="3"/>
        <v>11.305653673787369</v>
      </c>
      <c r="W42" s="122" t="s">
        <v>100</v>
      </c>
    </row>
    <row r="43" spans="1:23" s="22" customFormat="1" ht="12.75" customHeight="1">
      <c r="A43" s="7" t="s">
        <v>172</v>
      </c>
      <c r="B43" s="22" t="str">
        <f>VLOOKUP(D43,fips_xref!$A$5:$C$26,2,FALSE)</f>
        <v>Gunnison</v>
      </c>
      <c r="C43" s="23" t="str">
        <f t="shared" si="5"/>
        <v>08</v>
      </c>
      <c r="D43" s="24" t="s">
        <v>38</v>
      </c>
      <c r="E43" s="22" t="str">
        <f>VLOOKUP($A43,lookup!$A$3:$D$29,3,FALSE)</f>
        <v>Miscellaneous Equip</v>
      </c>
      <c r="F43" s="22" t="str">
        <f>VLOOKUP($A43,lookup!$A$3:$D$29,4,FALSE)</f>
        <v>Production</v>
      </c>
      <c r="G43" s="22" t="str">
        <f>VLOOKUP($A43,lookup!$A$3:$D$29,2,FALSE)</f>
        <v>diesel equipment</v>
      </c>
      <c r="H43" s="25">
        <v>0.15799434967464082</v>
      </c>
      <c r="I43" s="25">
        <v>5.1888224759097872E-2</v>
      </c>
      <c r="J43" s="121">
        <v>1.1648376986736257E-2</v>
      </c>
      <c r="K43" s="121">
        <v>0</v>
      </c>
      <c r="L43" s="121">
        <f t="shared" si="1"/>
        <v>1.1648376986736257E-2</v>
      </c>
      <c r="M43" s="121">
        <v>1.671012625915437E-2</v>
      </c>
      <c r="N43" s="122" t="s">
        <v>100</v>
      </c>
      <c r="O43" s="122" t="s">
        <v>100</v>
      </c>
      <c r="P43" s="121">
        <f t="shared" si="2"/>
        <v>1.671012625915437E-2</v>
      </c>
      <c r="Q43" s="121">
        <v>2.4391714274090209E-3</v>
      </c>
      <c r="R43" s="122" t="s">
        <v>100</v>
      </c>
      <c r="S43" s="121">
        <v>1.6208822471379739E-2</v>
      </c>
      <c r="T43" s="122" t="s">
        <v>100</v>
      </c>
      <c r="U43" s="122" t="s">
        <v>100</v>
      </c>
      <c r="V43" s="121">
        <f t="shared" si="3"/>
        <v>1.6208822471379739E-2</v>
      </c>
      <c r="W43" s="122" t="s">
        <v>100</v>
      </c>
    </row>
    <row r="44" spans="1:23" s="22" customFormat="1" ht="12.75" customHeight="1">
      <c r="A44" s="7" t="s">
        <v>172</v>
      </c>
      <c r="B44" s="22" t="str">
        <f>VLOOKUP(D44,fips_xref!$A$5:$C$26,2,FALSE)</f>
        <v>Mesa</v>
      </c>
      <c r="C44" s="23" t="str">
        <f t="shared" si="5"/>
        <v>08</v>
      </c>
      <c r="D44" s="24" t="s">
        <v>39</v>
      </c>
      <c r="E44" s="22" t="str">
        <f>VLOOKUP($A44,lookup!$A$3:$D$29,3,FALSE)</f>
        <v>Miscellaneous Equip</v>
      </c>
      <c r="F44" s="22" t="str">
        <f>VLOOKUP($A44,lookup!$A$3:$D$29,4,FALSE)</f>
        <v>Production</v>
      </c>
      <c r="G44" s="22" t="str">
        <f>VLOOKUP($A44,lookup!$A$3:$D$29,2,FALSE)</f>
        <v>diesel equipment</v>
      </c>
      <c r="H44" s="25">
        <v>11.754779615793277</v>
      </c>
      <c r="I44" s="25">
        <v>3.8604839220768814</v>
      </c>
      <c r="J44" s="121">
        <v>0.86663924781317747</v>
      </c>
      <c r="K44" s="121">
        <v>0</v>
      </c>
      <c r="L44" s="121">
        <f t="shared" si="1"/>
        <v>0.86663924781317747</v>
      </c>
      <c r="M44" s="121">
        <v>1.2432333936810851</v>
      </c>
      <c r="N44" s="122" t="s">
        <v>100</v>
      </c>
      <c r="O44" s="122" t="s">
        <v>100</v>
      </c>
      <c r="P44" s="121">
        <f t="shared" si="2"/>
        <v>1.2432333936810851</v>
      </c>
      <c r="Q44" s="121">
        <v>0.18147435419923116</v>
      </c>
      <c r="R44" s="122" t="s">
        <v>100</v>
      </c>
      <c r="S44" s="121">
        <v>1.2059363918706527</v>
      </c>
      <c r="T44" s="122" t="s">
        <v>100</v>
      </c>
      <c r="U44" s="122" t="s">
        <v>100</v>
      </c>
      <c r="V44" s="121">
        <f t="shared" si="3"/>
        <v>1.2059363918706527</v>
      </c>
      <c r="W44" s="122" t="s">
        <v>100</v>
      </c>
    </row>
    <row r="45" spans="1:23" s="22" customFormat="1" ht="12.75" customHeight="1">
      <c r="A45" s="7" t="s">
        <v>172</v>
      </c>
      <c r="B45" s="22" t="str">
        <f>VLOOKUP(D45,fips_xref!$A$5:$C$26,2,FALSE)</f>
        <v>Moffat</v>
      </c>
      <c r="C45" s="23" t="str">
        <f t="shared" si="5"/>
        <v>08</v>
      </c>
      <c r="D45" s="24" t="s">
        <v>40</v>
      </c>
      <c r="E45" s="22" t="str">
        <f>VLOOKUP($A45,lookup!$A$3:$D$29,3,FALSE)</f>
        <v>Miscellaneous Equip</v>
      </c>
      <c r="F45" s="22" t="str">
        <f>VLOOKUP($A45,lookup!$A$3:$D$29,4,FALSE)</f>
        <v>Production</v>
      </c>
      <c r="G45" s="22" t="str">
        <f>VLOOKUP($A45,lookup!$A$3:$D$29,2,FALSE)</f>
        <v>diesel equipment</v>
      </c>
      <c r="H45" s="25">
        <v>6.7463587311071631</v>
      </c>
      <c r="I45" s="25">
        <v>2.2156271972134789</v>
      </c>
      <c r="J45" s="121">
        <v>0.49738569733363819</v>
      </c>
      <c r="K45" s="121">
        <v>0</v>
      </c>
      <c r="L45" s="121">
        <f t="shared" si="1"/>
        <v>0.49738569733363819</v>
      </c>
      <c r="M45" s="121">
        <v>0.71352239126589168</v>
      </c>
      <c r="N45" s="122" t="s">
        <v>100</v>
      </c>
      <c r="O45" s="122" t="s">
        <v>100</v>
      </c>
      <c r="P45" s="121">
        <f t="shared" si="2"/>
        <v>0.71352239126589168</v>
      </c>
      <c r="Q45" s="121">
        <v>0.10415261995036521</v>
      </c>
      <c r="R45" s="122" t="s">
        <v>100</v>
      </c>
      <c r="S45" s="121">
        <v>0.69211671952791498</v>
      </c>
      <c r="T45" s="122" t="s">
        <v>100</v>
      </c>
      <c r="U45" s="122" t="s">
        <v>100</v>
      </c>
      <c r="V45" s="121">
        <f t="shared" si="3"/>
        <v>0.69211671952791498</v>
      </c>
      <c r="W45" s="122" t="s">
        <v>100</v>
      </c>
    </row>
    <row r="46" spans="1:23" s="22" customFormat="1" ht="12.75" customHeight="1">
      <c r="A46" s="7" t="s">
        <v>172</v>
      </c>
      <c r="B46" s="22" t="str">
        <f>VLOOKUP(D46,fips_xref!$A$5:$C$26,2,FALSE)</f>
        <v>Rio Blanco</v>
      </c>
      <c r="C46" s="23" t="str">
        <f t="shared" si="5"/>
        <v>08</v>
      </c>
      <c r="D46" s="24" t="s">
        <v>41</v>
      </c>
      <c r="E46" s="22" t="str">
        <f>VLOOKUP($A46,lookup!$A$3:$D$29,3,FALSE)</f>
        <v>Miscellaneous Equip</v>
      </c>
      <c r="F46" s="22" t="str">
        <f>VLOOKUP($A46,lookup!$A$3:$D$29,4,FALSE)</f>
        <v>Production</v>
      </c>
      <c r="G46" s="22" t="str">
        <f>VLOOKUP($A46,lookup!$A$3:$D$29,2,FALSE)</f>
        <v>diesel equipment</v>
      </c>
      <c r="H46" s="25">
        <v>30.129522482954002</v>
      </c>
      <c r="I46" s="25">
        <v>9.8950844615599625</v>
      </c>
      <c r="J46" s="121">
        <v>2.2213454913706041</v>
      </c>
      <c r="K46" s="121">
        <v>0</v>
      </c>
      <c r="L46" s="121">
        <f t="shared" si="1"/>
        <v>2.2213454913706041</v>
      </c>
      <c r="M46" s="121">
        <v>3.1866210776207384</v>
      </c>
      <c r="N46" s="122" t="s">
        <v>100</v>
      </c>
      <c r="O46" s="122" t="s">
        <v>100</v>
      </c>
      <c r="P46" s="121">
        <f t="shared" si="2"/>
        <v>3.1866210776207384</v>
      </c>
      <c r="Q46" s="121">
        <v>0.46514999120690026</v>
      </c>
      <c r="R46" s="122" t="s">
        <v>100</v>
      </c>
      <c r="S46" s="121">
        <v>3.0910224452921162</v>
      </c>
      <c r="T46" s="122" t="s">
        <v>100</v>
      </c>
      <c r="U46" s="122" t="s">
        <v>100</v>
      </c>
      <c r="V46" s="121">
        <f t="shared" si="3"/>
        <v>3.0910224452921162</v>
      </c>
      <c r="W46" s="122" t="s">
        <v>100</v>
      </c>
    </row>
    <row r="47" spans="1:23" s="22" customFormat="1" ht="12.75" customHeight="1">
      <c r="A47" s="7" t="s">
        <v>172</v>
      </c>
      <c r="B47" s="22" t="str">
        <f>VLOOKUP(D47,fips_xref!$A$5:$C$26,2,FALSE)</f>
        <v>Routt</v>
      </c>
      <c r="C47" s="23" t="str">
        <f t="shared" si="5"/>
        <v>08</v>
      </c>
      <c r="D47" s="24" t="s">
        <v>42</v>
      </c>
      <c r="E47" s="22" t="str">
        <f>VLOOKUP($A47,lookup!$A$3:$D$29,3,FALSE)</f>
        <v>Miscellaneous Equip</v>
      </c>
      <c r="F47" s="22" t="str">
        <f>VLOOKUP($A47,lookup!$A$3:$D$29,4,FALSE)</f>
        <v>Production</v>
      </c>
      <c r="G47" s="22" t="str">
        <f>VLOOKUP($A47,lookup!$A$3:$D$29,2,FALSE)</f>
        <v>diesel equipment</v>
      </c>
      <c r="H47" s="25">
        <v>0.41078530915406614</v>
      </c>
      <c r="I47" s="25">
        <v>0.13490938437365446</v>
      </c>
      <c r="J47" s="121">
        <v>3.0285780165514271E-2</v>
      </c>
      <c r="K47" s="121">
        <v>0</v>
      </c>
      <c r="L47" s="121">
        <f t="shared" si="1"/>
        <v>3.0285780165514271E-2</v>
      </c>
      <c r="M47" s="121">
        <v>4.3446328273801363E-2</v>
      </c>
      <c r="N47" s="122" t="s">
        <v>100</v>
      </c>
      <c r="O47" s="122" t="s">
        <v>100</v>
      </c>
      <c r="P47" s="121">
        <f t="shared" si="2"/>
        <v>4.3446328273801363E-2</v>
      </c>
      <c r="Q47" s="121">
        <v>6.3418457112634549E-3</v>
      </c>
      <c r="R47" s="122" t="s">
        <v>100</v>
      </c>
      <c r="S47" s="121">
        <v>4.2142938425587327E-2</v>
      </c>
      <c r="T47" s="122" t="s">
        <v>100</v>
      </c>
      <c r="U47" s="122" t="s">
        <v>100</v>
      </c>
      <c r="V47" s="121">
        <f t="shared" si="3"/>
        <v>4.2142938425587327E-2</v>
      </c>
      <c r="W47" s="122" t="s">
        <v>100</v>
      </c>
    </row>
    <row r="48" spans="1:23" s="21" customFormat="1" ht="12.75" customHeight="1">
      <c r="A48" s="85" t="s">
        <v>57</v>
      </c>
      <c r="B48" s="21" t="str">
        <f>VLOOKUP(D48,fips_xref!$A$5:$C$26,2,FALSE)</f>
        <v>Delta</v>
      </c>
      <c r="C48" s="43" t="str">
        <f t="shared" si="4"/>
        <v>08</v>
      </c>
      <c r="D48" s="44" t="s">
        <v>36</v>
      </c>
      <c r="E48" s="22" t="str">
        <f>VLOOKUP($A48,lookup!$A$3:$D$29,3,FALSE)</f>
        <v>Construction Dust</v>
      </c>
      <c r="F48" s="22" t="str">
        <f>VLOOKUP($A48,lookup!$A$3:$D$29,4,FALSE)</f>
        <v>Construction</v>
      </c>
      <c r="G48" s="22" t="str">
        <f>VLOOKUP($A48,lookup!$A$3:$D$29,2,FALSE)</f>
        <v>dust</v>
      </c>
      <c r="H48" s="45">
        <v>0</v>
      </c>
      <c r="I48" s="45">
        <v>0</v>
      </c>
      <c r="J48" s="122">
        <v>0</v>
      </c>
      <c r="K48" s="122" t="s">
        <v>100</v>
      </c>
      <c r="L48" s="121">
        <f t="shared" si="1"/>
        <v>0</v>
      </c>
      <c r="M48" s="122">
        <v>0</v>
      </c>
      <c r="N48" s="122" t="s">
        <v>100</v>
      </c>
      <c r="O48" s="122" t="s">
        <v>100</v>
      </c>
      <c r="P48" s="121">
        <f t="shared" si="2"/>
        <v>0</v>
      </c>
      <c r="Q48" s="122">
        <v>0</v>
      </c>
      <c r="R48" s="122">
        <v>0</v>
      </c>
      <c r="S48" s="122" t="s">
        <v>100</v>
      </c>
      <c r="T48" s="122" t="s">
        <v>100</v>
      </c>
      <c r="U48" s="122" t="s">
        <v>100</v>
      </c>
      <c r="V48" s="121">
        <f t="shared" si="3"/>
        <v>0</v>
      </c>
      <c r="W48" s="122">
        <v>0</v>
      </c>
    </row>
    <row r="49" spans="1:23" s="21" customFormat="1" ht="12.75" customHeight="1">
      <c r="A49" s="85" t="s">
        <v>57</v>
      </c>
      <c r="B49" s="21" t="str">
        <f>VLOOKUP(D49,fips_xref!$A$5:$C$26,2,FALSE)</f>
        <v>Garfield</v>
      </c>
      <c r="C49" s="43" t="str">
        <f t="shared" si="4"/>
        <v>08</v>
      </c>
      <c r="D49" s="44" t="s">
        <v>37</v>
      </c>
      <c r="E49" s="22" t="str">
        <f>VLOOKUP($A49,lookup!$A$3:$D$29,3,FALSE)</f>
        <v>Construction Dust</v>
      </c>
      <c r="F49" s="22" t="str">
        <f>VLOOKUP($A49,lookup!$A$3:$D$29,4,FALSE)</f>
        <v>Construction</v>
      </c>
      <c r="G49" s="22" t="str">
        <f>VLOOKUP($A49,lookup!$A$3:$D$29,2,FALSE)</f>
        <v>dust</v>
      </c>
      <c r="H49" s="45">
        <v>0</v>
      </c>
      <c r="I49" s="45">
        <v>0</v>
      </c>
      <c r="J49" s="122">
        <v>0</v>
      </c>
      <c r="K49" s="122" t="s">
        <v>100</v>
      </c>
      <c r="L49" s="121">
        <f t="shared" si="1"/>
        <v>0</v>
      </c>
      <c r="M49" s="122">
        <v>0</v>
      </c>
      <c r="N49" s="122" t="s">
        <v>100</v>
      </c>
      <c r="O49" s="122" t="s">
        <v>100</v>
      </c>
      <c r="P49" s="121">
        <f t="shared" si="2"/>
        <v>3.4644610556809701</v>
      </c>
      <c r="Q49" s="122">
        <v>0</v>
      </c>
      <c r="R49" s="122">
        <v>3.4644610556809701</v>
      </c>
      <c r="S49" s="122" t="s">
        <v>100</v>
      </c>
      <c r="T49" s="122" t="s">
        <v>100</v>
      </c>
      <c r="U49" s="122" t="s">
        <v>100</v>
      </c>
      <c r="V49" s="121">
        <f t="shared" si="3"/>
        <v>1.9043490649400603</v>
      </c>
      <c r="W49" s="122">
        <v>1.9043490649400603</v>
      </c>
    </row>
    <row r="50" spans="1:23" s="21" customFormat="1" ht="12.75" customHeight="1">
      <c r="A50" s="85" t="s">
        <v>57</v>
      </c>
      <c r="B50" s="21" t="str">
        <f>VLOOKUP(D50,fips_xref!$A$5:$C$26,2,FALSE)</f>
        <v>Gunnison</v>
      </c>
      <c r="C50" s="43" t="str">
        <f t="shared" si="4"/>
        <v>08</v>
      </c>
      <c r="D50" s="44" t="s">
        <v>38</v>
      </c>
      <c r="E50" s="22" t="str">
        <f>VLOOKUP($A50,lookup!$A$3:$D$29,3,FALSE)</f>
        <v>Construction Dust</v>
      </c>
      <c r="F50" s="22" t="str">
        <f>VLOOKUP($A50,lookup!$A$3:$D$29,4,FALSE)</f>
        <v>Construction</v>
      </c>
      <c r="G50" s="22" t="str">
        <f>VLOOKUP($A50,lookup!$A$3:$D$29,2,FALSE)</f>
        <v>dust</v>
      </c>
      <c r="H50" s="45">
        <v>0</v>
      </c>
      <c r="I50" s="45">
        <v>0</v>
      </c>
      <c r="J50" s="122">
        <v>0</v>
      </c>
      <c r="K50" s="122" t="s">
        <v>100</v>
      </c>
      <c r="L50" s="121">
        <f t="shared" si="1"/>
        <v>0</v>
      </c>
      <c r="M50" s="122">
        <v>0</v>
      </c>
      <c r="N50" s="122" t="s">
        <v>100</v>
      </c>
      <c r="O50" s="122" t="s">
        <v>100</v>
      </c>
      <c r="P50" s="121">
        <f t="shared" si="2"/>
        <v>2.3282668384952753E-2</v>
      </c>
      <c r="Q50" s="122">
        <v>0</v>
      </c>
      <c r="R50" s="122">
        <v>2.3282668384952753E-2</v>
      </c>
      <c r="S50" s="122" t="s">
        <v>100</v>
      </c>
      <c r="T50" s="122" t="s">
        <v>100</v>
      </c>
      <c r="U50" s="122" t="s">
        <v>100</v>
      </c>
      <c r="V50" s="121">
        <f t="shared" si="3"/>
        <v>1.2798044791263846E-2</v>
      </c>
      <c r="W50" s="122">
        <v>1.2798044791263846E-2</v>
      </c>
    </row>
    <row r="51" spans="1:23" s="21" customFormat="1" ht="12.75" customHeight="1">
      <c r="A51" s="85" t="s">
        <v>57</v>
      </c>
      <c r="B51" s="21" t="str">
        <f>VLOOKUP(D51,fips_xref!$A$5:$C$26,2,FALSE)</f>
        <v>Mesa</v>
      </c>
      <c r="C51" s="43" t="str">
        <f t="shared" si="4"/>
        <v>08</v>
      </c>
      <c r="D51" s="44" t="s">
        <v>39</v>
      </c>
      <c r="E51" s="22" t="str">
        <f>VLOOKUP($A51,lookup!$A$3:$D$29,3,FALSE)</f>
        <v>Construction Dust</v>
      </c>
      <c r="F51" s="22" t="str">
        <f>VLOOKUP($A51,lookup!$A$3:$D$29,4,FALSE)</f>
        <v>Construction</v>
      </c>
      <c r="G51" s="22" t="str">
        <f>VLOOKUP($A51,lookup!$A$3:$D$29,2,FALSE)</f>
        <v>dust</v>
      </c>
      <c r="H51" s="45">
        <v>0</v>
      </c>
      <c r="I51" s="45">
        <v>0</v>
      </c>
      <c r="J51" s="122">
        <v>0</v>
      </c>
      <c r="K51" s="122" t="s">
        <v>100</v>
      </c>
      <c r="L51" s="121">
        <f t="shared" si="1"/>
        <v>0</v>
      </c>
      <c r="M51" s="122">
        <v>0</v>
      </c>
      <c r="N51" s="122" t="s">
        <v>100</v>
      </c>
      <c r="O51" s="122" t="s">
        <v>100</v>
      </c>
      <c r="P51" s="121">
        <f t="shared" si="2"/>
        <v>6.984800515485827E-2</v>
      </c>
      <c r="Q51" s="122">
        <v>0</v>
      </c>
      <c r="R51" s="122">
        <v>6.984800515485827E-2</v>
      </c>
      <c r="S51" s="122" t="s">
        <v>100</v>
      </c>
      <c r="T51" s="122" t="s">
        <v>100</v>
      </c>
      <c r="U51" s="122" t="s">
        <v>100</v>
      </c>
      <c r="V51" s="121">
        <f t="shared" si="3"/>
        <v>3.8394134373791536E-2</v>
      </c>
      <c r="W51" s="122">
        <v>3.8394134373791536E-2</v>
      </c>
    </row>
    <row r="52" spans="1:23" s="21" customFormat="1" ht="12.75" customHeight="1">
      <c r="A52" s="85" t="s">
        <v>57</v>
      </c>
      <c r="B52" s="21" t="str">
        <f>VLOOKUP(D52,fips_xref!$A$5:$C$26,2,FALSE)</f>
        <v>Moffat</v>
      </c>
      <c r="C52" s="43" t="str">
        <f t="shared" si="4"/>
        <v>08</v>
      </c>
      <c r="D52" s="44" t="s">
        <v>40</v>
      </c>
      <c r="E52" s="22" t="str">
        <f>VLOOKUP($A52,lookup!$A$3:$D$29,3,FALSE)</f>
        <v>Construction Dust</v>
      </c>
      <c r="F52" s="22" t="str">
        <f>VLOOKUP($A52,lookup!$A$3:$D$29,4,FALSE)</f>
        <v>Construction</v>
      </c>
      <c r="G52" s="22" t="str">
        <f>VLOOKUP($A52,lookup!$A$3:$D$29,2,FALSE)</f>
        <v>dust</v>
      </c>
      <c r="H52" s="45">
        <v>0</v>
      </c>
      <c r="I52" s="45">
        <v>0</v>
      </c>
      <c r="J52" s="122">
        <v>0</v>
      </c>
      <c r="K52" s="122" t="s">
        <v>100</v>
      </c>
      <c r="L52" s="121">
        <f t="shared" si="1"/>
        <v>0</v>
      </c>
      <c r="M52" s="122">
        <v>0</v>
      </c>
      <c r="N52" s="122" t="s">
        <v>100</v>
      </c>
      <c r="O52" s="122" t="s">
        <v>100</v>
      </c>
      <c r="P52" s="121">
        <f t="shared" si="2"/>
        <v>0.11175680824777322</v>
      </c>
      <c r="Q52" s="122">
        <v>0</v>
      </c>
      <c r="R52" s="122">
        <v>0.11175680824777322</v>
      </c>
      <c r="S52" s="122" t="s">
        <v>100</v>
      </c>
      <c r="T52" s="122" t="s">
        <v>100</v>
      </c>
      <c r="U52" s="122" t="s">
        <v>100</v>
      </c>
      <c r="V52" s="121">
        <f t="shared" si="3"/>
        <v>6.1430614998066457E-2</v>
      </c>
      <c r="W52" s="122">
        <v>6.1430614998066457E-2</v>
      </c>
    </row>
    <row r="53" spans="1:23" s="21" customFormat="1" ht="12.75" customHeight="1">
      <c r="A53" s="85" t="s">
        <v>57</v>
      </c>
      <c r="B53" s="21" t="str">
        <f>VLOOKUP(D53,fips_xref!$A$5:$C$26,2,FALSE)</f>
        <v>Rio Blanco</v>
      </c>
      <c r="C53" s="43" t="str">
        <f t="shared" si="4"/>
        <v>08</v>
      </c>
      <c r="D53" s="44" t="s">
        <v>41</v>
      </c>
      <c r="E53" s="22" t="str">
        <f>VLOOKUP($A53,lookup!$A$3:$D$29,3,FALSE)</f>
        <v>Construction Dust</v>
      </c>
      <c r="F53" s="22" t="str">
        <f>VLOOKUP($A53,lookup!$A$3:$D$29,4,FALSE)</f>
        <v>Construction</v>
      </c>
      <c r="G53" s="22" t="str">
        <f>VLOOKUP($A53,lookup!$A$3:$D$29,2,FALSE)</f>
        <v>dust</v>
      </c>
      <c r="H53" s="45">
        <v>0</v>
      </c>
      <c r="I53" s="45">
        <v>0</v>
      </c>
      <c r="J53" s="122">
        <v>0</v>
      </c>
      <c r="K53" s="122" t="s">
        <v>100</v>
      </c>
      <c r="L53" s="121">
        <f t="shared" si="1"/>
        <v>0</v>
      </c>
      <c r="M53" s="122">
        <v>0</v>
      </c>
      <c r="N53" s="122" t="s">
        <v>100</v>
      </c>
      <c r="O53" s="122" t="s">
        <v>100</v>
      </c>
      <c r="P53" s="121">
        <f t="shared" si="2"/>
        <v>0.47962296873002674</v>
      </c>
      <c r="Q53" s="122">
        <v>0</v>
      </c>
      <c r="R53" s="122">
        <v>0.47962296873002674</v>
      </c>
      <c r="S53" s="122" t="s">
        <v>100</v>
      </c>
      <c r="T53" s="122" t="s">
        <v>100</v>
      </c>
      <c r="U53" s="122" t="s">
        <v>100</v>
      </c>
      <c r="V53" s="121">
        <f t="shared" si="3"/>
        <v>0.26363972270003522</v>
      </c>
      <c r="W53" s="122">
        <v>0.26363972270003522</v>
      </c>
    </row>
    <row r="54" spans="1:23" s="21" customFormat="1" ht="12.75" customHeight="1">
      <c r="A54" s="85" t="s">
        <v>57</v>
      </c>
      <c r="B54" s="21" t="str">
        <f>VLOOKUP(D54,fips_xref!$A$5:$C$26,2,FALSE)</f>
        <v>Routt</v>
      </c>
      <c r="C54" s="43" t="str">
        <f t="shared" si="4"/>
        <v>08</v>
      </c>
      <c r="D54" s="44" t="s">
        <v>42</v>
      </c>
      <c r="E54" s="22" t="str">
        <f>VLOOKUP($A54,lookup!$A$3:$D$29,3,FALSE)</f>
        <v>Construction Dust</v>
      </c>
      <c r="F54" s="22" t="str">
        <f>VLOOKUP($A54,lookup!$A$3:$D$29,4,FALSE)</f>
        <v>Construction</v>
      </c>
      <c r="G54" s="22" t="str">
        <f>VLOOKUP($A54,lookup!$A$3:$D$29,2,FALSE)</f>
        <v>dust</v>
      </c>
      <c r="H54" s="45">
        <v>0</v>
      </c>
      <c r="I54" s="45">
        <v>0</v>
      </c>
      <c r="J54" s="122">
        <v>0</v>
      </c>
      <c r="K54" s="122" t="s">
        <v>100</v>
      </c>
      <c r="L54" s="121">
        <f t="shared" si="1"/>
        <v>0</v>
      </c>
      <c r="M54" s="122">
        <v>0</v>
      </c>
      <c r="N54" s="122" t="s">
        <v>100</v>
      </c>
      <c r="O54" s="122" t="s">
        <v>100</v>
      </c>
      <c r="P54" s="121">
        <f t="shared" si="2"/>
        <v>9.3130673539811026E-3</v>
      </c>
      <c r="Q54" s="122">
        <v>0</v>
      </c>
      <c r="R54" s="122">
        <v>9.3130673539811026E-3</v>
      </c>
      <c r="S54" s="122" t="s">
        <v>100</v>
      </c>
      <c r="T54" s="122" t="s">
        <v>100</v>
      </c>
      <c r="U54" s="122" t="s">
        <v>100</v>
      </c>
      <c r="V54" s="121">
        <f t="shared" si="3"/>
        <v>5.1192179165055387E-3</v>
      </c>
      <c r="W54" s="122">
        <v>5.1192179165055387E-3</v>
      </c>
    </row>
    <row r="55" spans="1:23" s="21" customFormat="1" ht="12.75" customHeight="1">
      <c r="A55" s="85" t="s">
        <v>60</v>
      </c>
      <c r="B55" s="21" t="str">
        <f>VLOOKUP(D55,fips_xref!$A$5:$C$26,2,FALSE)</f>
        <v>Delta</v>
      </c>
      <c r="C55" s="43" t="str">
        <f t="shared" ref="C55:C68" si="6">LEFT(D55,2)</f>
        <v>08</v>
      </c>
      <c r="D55" s="44" t="s">
        <v>36</v>
      </c>
      <c r="E55" s="22" t="str">
        <f>VLOOKUP($A55,lookup!$A$3:$D$29,3,FALSE)</f>
        <v>Construction Dust</v>
      </c>
      <c r="F55" s="22" t="str">
        <f>VLOOKUP($A55,lookup!$A$3:$D$29,4,FALSE)</f>
        <v>Construction</v>
      </c>
      <c r="G55" s="22" t="str">
        <f>VLOOKUP($A55,lookup!$A$3:$D$29,2,FALSE)</f>
        <v>dust</v>
      </c>
      <c r="H55" s="45">
        <v>0</v>
      </c>
      <c r="I55" s="45">
        <v>0</v>
      </c>
      <c r="J55" s="122">
        <v>0</v>
      </c>
      <c r="K55" s="122" t="s">
        <v>100</v>
      </c>
      <c r="L55" s="121">
        <f t="shared" ref="L55:L60" si="7">SUM(J55:K55)</f>
        <v>0</v>
      </c>
      <c r="M55" s="122">
        <v>0</v>
      </c>
      <c r="N55" s="122" t="s">
        <v>100</v>
      </c>
      <c r="O55" s="122" t="s">
        <v>100</v>
      </c>
      <c r="P55" s="121">
        <f t="shared" si="2"/>
        <v>0</v>
      </c>
      <c r="Q55" s="122">
        <v>0</v>
      </c>
      <c r="R55" s="122">
        <v>0</v>
      </c>
      <c r="S55" s="122" t="s">
        <v>100</v>
      </c>
      <c r="T55" s="122" t="s">
        <v>100</v>
      </c>
      <c r="U55" s="122" t="s">
        <v>100</v>
      </c>
      <c r="V55" s="121">
        <f t="shared" si="3"/>
        <v>0</v>
      </c>
      <c r="W55" s="122">
        <v>0</v>
      </c>
    </row>
    <row r="56" spans="1:23" s="21" customFormat="1" ht="12.75" customHeight="1">
      <c r="A56" s="85" t="s">
        <v>60</v>
      </c>
      <c r="B56" s="21" t="str">
        <f>VLOOKUP(D56,fips_xref!$A$5:$C$26,2,FALSE)</f>
        <v>Garfield</v>
      </c>
      <c r="C56" s="43" t="str">
        <f t="shared" si="6"/>
        <v>08</v>
      </c>
      <c r="D56" s="44" t="s">
        <v>37</v>
      </c>
      <c r="E56" s="22" t="str">
        <f>VLOOKUP($A56,lookup!$A$3:$D$29,3,FALSE)</f>
        <v>Construction Dust</v>
      </c>
      <c r="F56" s="22" t="str">
        <f>VLOOKUP($A56,lookup!$A$3:$D$29,4,FALSE)</f>
        <v>Construction</v>
      </c>
      <c r="G56" s="22" t="str">
        <f>VLOOKUP($A56,lookup!$A$3:$D$29,2,FALSE)</f>
        <v>dust</v>
      </c>
      <c r="H56" s="45">
        <v>0</v>
      </c>
      <c r="I56" s="45">
        <v>0</v>
      </c>
      <c r="J56" s="122">
        <v>0</v>
      </c>
      <c r="K56" s="122" t="s">
        <v>100</v>
      </c>
      <c r="L56" s="121">
        <f t="shared" si="7"/>
        <v>0</v>
      </c>
      <c r="M56" s="122">
        <v>0</v>
      </c>
      <c r="N56" s="122" t="s">
        <v>100</v>
      </c>
      <c r="O56" s="122" t="s">
        <v>100</v>
      </c>
      <c r="P56" s="121">
        <f t="shared" si="2"/>
        <v>9.3858688283339742</v>
      </c>
      <c r="Q56" s="122">
        <v>0</v>
      </c>
      <c r="R56" s="122">
        <v>9.3858688283339742</v>
      </c>
      <c r="S56" s="122" t="s">
        <v>100</v>
      </c>
      <c r="T56" s="122" t="s">
        <v>100</v>
      </c>
      <c r="U56" s="122" t="s">
        <v>100</v>
      </c>
      <c r="V56" s="121">
        <f t="shared" si="3"/>
        <v>1.4078803242500961</v>
      </c>
      <c r="W56" s="122">
        <v>1.4078803242500961</v>
      </c>
    </row>
    <row r="57" spans="1:23" s="21" customFormat="1" ht="12.75" customHeight="1">
      <c r="A57" s="85" t="s">
        <v>60</v>
      </c>
      <c r="B57" s="21" t="str">
        <f>VLOOKUP(D57,fips_xref!$A$5:$C$26,2,FALSE)</f>
        <v>Gunnison</v>
      </c>
      <c r="C57" s="43" t="str">
        <f t="shared" si="6"/>
        <v>08</v>
      </c>
      <c r="D57" s="44" t="s">
        <v>38</v>
      </c>
      <c r="E57" s="22" t="str">
        <f>VLOOKUP($A57,lookup!$A$3:$D$29,3,FALSE)</f>
        <v>Construction Dust</v>
      </c>
      <c r="F57" s="22" t="str">
        <f>VLOOKUP($A57,lookup!$A$3:$D$29,4,FALSE)</f>
        <v>Construction</v>
      </c>
      <c r="G57" s="22" t="str">
        <f>VLOOKUP($A57,lookup!$A$3:$D$29,2,FALSE)</f>
        <v>dust</v>
      </c>
      <c r="H57" s="45">
        <v>0</v>
      </c>
      <c r="I57" s="45">
        <v>0</v>
      </c>
      <c r="J57" s="122">
        <v>0</v>
      </c>
      <c r="K57" s="122" t="s">
        <v>100</v>
      </c>
      <c r="L57" s="121">
        <f t="shared" si="7"/>
        <v>0</v>
      </c>
      <c r="M57" s="122">
        <v>0</v>
      </c>
      <c r="N57" s="122" t="s">
        <v>100</v>
      </c>
      <c r="O57" s="122" t="s">
        <v>100</v>
      </c>
      <c r="P57" s="121">
        <f t="shared" si="2"/>
        <v>6.3077075459233689E-2</v>
      </c>
      <c r="Q57" s="122">
        <v>0</v>
      </c>
      <c r="R57" s="122">
        <v>6.3077075459233689E-2</v>
      </c>
      <c r="S57" s="122" t="s">
        <v>100</v>
      </c>
      <c r="T57" s="122" t="s">
        <v>100</v>
      </c>
      <c r="U57" s="122" t="s">
        <v>100</v>
      </c>
      <c r="V57" s="121">
        <f t="shared" si="3"/>
        <v>9.4615613188850541E-3</v>
      </c>
      <c r="W57" s="122">
        <v>9.4615613188850541E-3</v>
      </c>
    </row>
    <row r="58" spans="1:23" s="21" customFormat="1" ht="12.75" customHeight="1">
      <c r="A58" s="85" t="s">
        <v>60</v>
      </c>
      <c r="B58" s="21" t="str">
        <f>VLOOKUP(D58,fips_xref!$A$5:$C$26,2,FALSE)</f>
        <v>Mesa</v>
      </c>
      <c r="C58" s="43" t="str">
        <f t="shared" si="6"/>
        <v>08</v>
      </c>
      <c r="D58" s="44" t="s">
        <v>39</v>
      </c>
      <c r="E58" s="22" t="str">
        <f>VLOOKUP($A58,lookup!$A$3:$D$29,3,FALSE)</f>
        <v>Construction Dust</v>
      </c>
      <c r="F58" s="22" t="str">
        <f>VLOOKUP($A58,lookup!$A$3:$D$29,4,FALSE)</f>
        <v>Construction</v>
      </c>
      <c r="G58" s="22" t="str">
        <f>VLOOKUP($A58,lookup!$A$3:$D$29,2,FALSE)</f>
        <v>dust</v>
      </c>
      <c r="H58" s="45">
        <v>0</v>
      </c>
      <c r="I58" s="45">
        <v>0</v>
      </c>
      <c r="J58" s="122">
        <v>0</v>
      </c>
      <c r="K58" s="122" t="s">
        <v>100</v>
      </c>
      <c r="L58" s="121">
        <f t="shared" si="7"/>
        <v>0</v>
      </c>
      <c r="M58" s="122">
        <v>0</v>
      </c>
      <c r="N58" s="122" t="s">
        <v>100</v>
      </c>
      <c r="O58" s="122" t="s">
        <v>100</v>
      </c>
      <c r="P58" s="121">
        <f t="shared" si="2"/>
        <v>0.18923122637770109</v>
      </c>
      <c r="Q58" s="122">
        <v>0</v>
      </c>
      <c r="R58" s="122">
        <v>0.18923122637770109</v>
      </c>
      <c r="S58" s="122" t="s">
        <v>100</v>
      </c>
      <c r="T58" s="122" t="s">
        <v>100</v>
      </c>
      <c r="U58" s="122" t="s">
        <v>100</v>
      </c>
      <c r="V58" s="121">
        <f t="shared" si="3"/>
        <v>2.8384683956655162E-2</v>
      </c>
      <c r="W58" s="122">
        <v>2.8384683956655162E-2</v>
      </c>
    </row>
    <row r="59" spans="1:23" s="21" customFormat="1" ht="12.75" customHeight="1">
      <c r="A59" s="85" t="s">
        <v>60</v>
      </c>
      <c r="B59" s="21" t="str">
        <f>VLOOKUP(D59,fips_xref!$A$5:$C$26,2,FALSE)</f>
        <v>Moffat</v>
      </c>
      <c r="C59" s="43" t="str">
        <f t="shared" si="6"/>
        <v>08</v>
      </c>
      <c r="D59" s="44" t="s">
        <v>40</v>
      </c>
      <c r="E59" s="22" t="str">
        <f>VLOOKUP($A59,lookup!$A$3:$D$29,3,FALSE)</f>
        <v>Construction Dust</v>
      </c>
      <c r="F59" s="22" t="str">
        <f>VLOOKUP($A59,lookup!$A$3:$D$29,4,FALSE)</f>
        <v>Construction</v>
      </c>
      <c r="G59" s="22" t="str">
        <f>VLOOKUP($A59,lookup!$A$3:$D$29,2,FALSE)</f>
        <v>dust</v>
      </c>
      <c r="H59" s="45">
        <v>0</v>
      </c>
      <c r="I59" s="45">
        <v>0</v>
      </c>
      <c r="J59" s="122">
        <v>0</v>
      </c>
      <c r="K59" s="122" t="s">
        <v>100</v>
      </c>
      <c r="L59" s="121">
        <f t="shared" si="7"/>
        <v>0</v>
      </c>
      <c r="M59" s="122">
        <v>0</v>
      </c>
      <c r="N59" s="122" t="s">
        <v>100</v>
      </c>
      <c r="O59" s="122" t="s">
        <v>100</v>
      </c>
      <c r="P59" s="121">
        <f t="shared" si="2"/>
        <v>0.30276996220432173</v>
      </c>
      <c r="Q59" s="122">
        <v>0</v>
      </c>
      <c r="R59" s="122">
        <v>0.30276996220432173</v>
      </c>
      <c r="S59" s="122" t="s">
        <v>100</v>
      </c>
      <c r="T59" s="122" t="s">
        <v>100</v>
      </c>
      <c r="U59" s="122" t="s">
        <v>100</v>
      </c>
      <c r="V59" s="121">
        <f t="shared" si="3"/>
        <v>4.5415494330648259E-2</v>
      </c>
      <c r="W59" s="122">
        <v>4.5415494330648259E-2</v>
      </c>
    </row>
    <row r="60" spans="1:23" s="21" customFormat="1" ht="12.75" customHeight="1">
      <c r="A60" s="85" t="s">
        <v>60</v>
      </c>
      <c r="B60" s="21" t="str">
        <f>VLOOKUP(D60,fips_xref!$A$5:$C$26,2,FALSE)</f>
        <v>Rio Blanco</v>
      </c>
      <c r="C60" s="43" t="str">
        <f t="shared" si="6"/>
        <v>08</v>
      </c>
      <c r="D60" s="44" t="s">
        <v>41</v>
      </c>
      <c r="E60" s="22" t="str">
        <f>VLOOKUP($A60,lookup!$A$3:$D$29,3,FALSE)</f>
        <v>Construction Dust</v>
      </c>
      <c r="F60" s="22" t="str">
        <f>VLOOKUP($A60,lookup!$A$3:$D$29,4,FALSE)</f>
        <v>Construction</v>
      </c>
      <c r="G60" s="22" t="str">
        <f>VLOOKUP($A60,lookup!$A$3:$D$29,2,FALSE)</f>
        <v>dust</v>
      </c>
      <c r="H60" s="45">
        <v>0</v>
      </c>
      <c r="I60" s="45">
        <v>0</v>
      </c>
      <c r="J60" s="122">
        <v>0</v>
      </c>
      <c r="K60" s="122" t="s">
        <v>100</v>
      </c>
      <c r="L60" s="121">
        <f t="shared" si="7"/>
        <v>0</v>
      </c>
      <c r="M60" s="122">
        <v>0</v>
      </c>
      <c r="N60" s="122" t="s">
        <v>100</v>
      </c>
      <c r="O60" s="122" t="s">
        <v>100</v>
      </c>
      <c r="P60" s="121">
        <f t="shared" si="2"/>
        <v>1.2993877544602142</v>
      </c>
      <c r="Q60" s="122">
        <v>0</v>
      </c>
      <c r="R60" s="122">
        <v>1.2993877544602142</v>
      </c>
      <c r="S60" s="122" t="s">
        <v>100</v>
      </c>
      <c r="T60" s="122" t="s">
        <v>100</v>
      </c>
      <c r="U60" s="122" t="s">
        <v>100</v>
      </c>
      <c r="V60" s="121">
        <f t="shared" si="3"/>
        <v>0.19490816316903212</v>
      </c>
      <c r="W60" s="122">
        <v>0.19490816316903212</v>
      </c>
    </row>
    <row r="61" spans="1:23" s="21" customFormat="1" ht="12.75" customHeight="1">
      <c r="A61" s="85" t="s">
        <v>60</v>
      </c>
      <c r="B61" s="21" t="str">
        <f>VLOOKUP(D61,fips_xref!$A$5:$C$26,2,FALSE)</f>
        <v>Routt</v>
      </c>
      <c r="C61" s="43" t="str">
        <f t="shared" si="6"/>
        <v>08</v>
      </c>
      <c r="D61" s="44" t="s">
        <v>42</v>
      </c>
      <c r="E61" s="22" t="str">
        <f>VLOOKUP($A61,lookup!$A$3:$D$29,3,FALSE)</f>
        <v>Construction Dust</v>
      </c>
      <c r="F61" s="22" t="str">
        <f>VLOOKUP($A61,lookup!$A$3:$D$29,4,FALSE)</f>
        <v>Construction</v>
      </c>
      <c r="G61" s="22" t="str">
        <f>VLOOKUP($A61,lookup!$A$3:$D$29,2,FALSE)</f>
        <v>dust</v>
      </c>
      <c r="H61" s="45">
        <v>0</v>
      </c>
      <c r="I61" s="45">
        <v>0</v>
      </c>
      <c r="J61" s="122">
        <v>0</v>
      </c>
      <c r="K61" s="122" t="s">
        <v>100</v>
      </c>
      <c r="L61" s="121">
        <f t="shared" ref="L61:L68" si="8">SUM(J61:K61)</f>
        <v>0</v>
      </c>
      <c r="M61" s="122">
        <v>0</v>
      </c>
      <c r="N61" s="122" t="s">
        <v>100</v>
      </c>
      <c r="O61" s="122" t="s">
        <v>100</v>
      </c>
      <c r="P61" s="121">
        <f t="shared" si="2"/>
        <v>2.523083018369348E-2</v>
      </c>
      <c r="Q61" s="122">
        <v>0</v>
      </c>
      <c r="R61" s="122">
        <v>2.523083018369348E-2</v>
      </c>
      <c r="S61" s="122" t="s">
        <v>100</v>
      </c>
      <c r="T61" s="122" t="s">
        <v>100</v>
      </c>
      <c r="U61" s="122" t="s">
        <v>100</v>
      </c>
      <c r="V61" s="121">
        <f t="shared" si="3"/>
        <v>3.7846245275540216E-3</v>
      </c>
      <c r="W61" s="122">
        <v>3.7846245275540216E-3</v>
      </c>
    </row>
    <row r="62" spans="1:23" s="21" customFormat="1">
      <c r="A62" s="103" t="s">
        <v>163</v>
      </c>
      <c r="B62" s="21" t="str">
        <f>VLOOKUP(D62,fips_xref!$A$5:$C$26,2,FALSE)</f>
        <v>Delta</v>
      </c>
      <c r="C62" s="43" t="str">
        <f t="shared" si="6"/>
        <v>08</v>
      </c>
      <c r="D62" s="44" t="s">
        <v>36</v>
      </c>
      <c r="E62" s="22" t="str">
        <f>VLOOKUP($A62,lookup!$A$3:$D$29,3,FALSE)</f>
        <v>Construction Traffic</v>
      </c>
      <c r="F62" s="22" t="str">
        <f>VLOOKUP($A62,lookup!$A$3:$D$29,4,FALSE)</f>
        <v>Construction</v>
      </c>
      <c r="G62" s="22" t="str">
        <f>VLOOKUP($A62,lookup!$A$3:$D$29,2,FALSE)</f>
        <v>traffic</v>
      </c>
      <c r="H62" s="45">
        <v>0</v>
      </c>
      <c r="I62" s="45">
        <v>0</v>
      </c>
      <c r="J62" s="122">
        <v>0</v>
      </c>
      <c r="K62" s="122">
        <v>0</v>
      </c>
      <c r="L62" s="121">
        <f t="shared" si="8"/>
        <v>0</v>
      </c>
      <c r="M62" s="122">
        <v>0</v>
      </c>
      <c r="N62" s="122">
        <v>0</v>
      </c>
      <c r="O62" s="122">
        <v>0</v>
      </c>
      <c r="P62" s="121">
        <f t="shared" si="2"/>
        <v>0</v>
      </c>
      <c r="Q62" s="122">
        <v>0</v>
      </c>
      <c r="R62" s="122">
        <v>0</v>
      </c>
      <c r="S62" s="122">
        <v>0</v>
      </c>
      <c r="T62" s="122">
        <v>0</v>
      </c>
      <c r="U62" s="122">
        <v>0</v>
      </c>
      <c r="V62" s="121">
        <f t="shared" si="3"/>
        <v>0</v>
      </c>
      <c r="W62" s="122">
        <v>0</v>
      </c>
    </row>
    <row r="63" spans="1:23" s="21" customFormat="1">
      <c r="A63" s="103" t="s">
        <v>163</v>
      </c>
      <c r="B63" s="21" t="str">
        <f>VLOOKUP(D63,fips_xref!$A$5:$C$26,2,FALSE)</f>
        <v>Garfield</v>
      </c>
      <c r="C63" s="43" t="str">
        <f t="shared" si="6"/>
        <v>08</v>
      </c>
      <c r="D63" s="44" t="s">
        <v>37</v>
      </c>
      <c r="E63" s="22" t="str">
        <f>VLOOKUP($A63,lookup!$A$3:$D$29,3,FALSE)</f>
        <v>Construction Traffic</v>
      </c>
      <c r="F63" s="22" t="str">
        <f>VLOOKUP($A63,lookup!$A$3:$D$29,4,FALSE)</f>
        <v>Construction</v>
      </c>
      <c r="G63" s="22" t="str">
        <f>VLOOKUP($A63,lookup!$A$3:$D$29,2,FALSE)</f>
        <v>traffic</v>
      </c>
      <c r="H63" s="45">
        <v>0.40084512302883685</v>
      </c>
      <c r="I63" s="45">
        <v>0.37991730059044654</v>
      </c>
      <c r="J63" s="122">
        <v>4.3912433788321048E-2</v>
      </c>
      <c r="K63" s="122">
        <v>6.2992093578754559E-3</v>
      </c>
      <c r="L63" s="121">
        <f t="shared" si="8"/>
        <v>5.0211643146196507E-2</v>
      </c>
      <c r="M63" s="122">
        <v>2.3209956875240481E-2</v>
      </c>
      <c r="N63" s="122">
        <v>4.0195366876208758E-3</v>
      </c>
      <c r="O63" s="122">
        <v>5.6600145592871373E-4</v>
      </c>
      <c r="P63" s="121">
        <f t="shared" si="2"/>
        <v>1.4381239600558631</v>
      </c>
      <c r="Q63" s="122">
        <v>1.6252773592073577E-3</v>
      </c>
      <c r="R63" s="122">
        <v>1.4103284650370731</v>
      </c>
      <c r="S63" s="122">
        <v>2.2499554721808694E-2</v>
      </c>
      <c r="T63" s="122">
        <v>1.0522347522651317E-3</v>
      </c>
      <c r="U63" s="122">
        <v>1.357317895601429E-4</v>
      </c>
      <c r="V63" s="121">
        <f t="shared" si="3"/>
        <v>0.17851267928249012</v>
      </c>
      <c r="W63" s="122">
        <v>0.15482515801885616</v>
      </c>
    </row>
    <row r="64" spans="1:23" s="21" customFormat="1">
      <c r="A64" s="103" t="s">
        <v>163</v>
      </c>
      <c r="B64" s="21" t="str">
        <f>VLOOKUP(D64,fips_xref!$A$5:$C$26,2,FALSE)</f>
        <v>Gunnison</v>
      </c>
      <c r="C64" s="43" t="str">
        <f t="shared" si="6"/>
        <v>08</v>
      </c>
      <c r="D64" s="44" t="s">
        <v>38</v>
      </c>
      <c r="E64" s="22" t="str">
        <f>VLOOKUP($A64,lookup!$A$3:$D$29,3,FALSE)</f>
        <v>Construction Traffic</v>
      </c>
      <c r="F64" s="22" t="str">
        <f>VLOOKUP($A64,lookup!$A$3:$D$29,4,FALSE)</f>
        <v>Construction</v>
      </c>
      <c r="G64" s="22" t="str">
        <f>VLOOKUP($A64,lookup!$A$3:$D$29,2,FALSE)</f>
        <v>traffic</v>
      </c>
      <c r="H64" s="45">
        <v>2.6938516332583123E-3</v>
      </c>
      <c r="I64" s="45">
        <v>2.5532076652583771E-3</v>
      </c>
      <c r="J64" s="122">
        <v>2.9511044212581346E-4</v>
      </c>
      <c r="K64" s="122">
        <v>4.2333396222281286E-5</v>
      </c>
      <c r="L64" s="121">
        <f t="shared" si="8"/>
        <v>3.3744383834809476E-4</v>
      </c>
      <c r="M64" s="122">
        <v>1.5598089297876665E-4</v>
      </c>
      <c r="N64" s="122">
        <v>2.7013015373796207E-5</v>
      </c>
      <c r="O64" s="122">
        <v>3.8037732253273775E-6</v>
      </c>
      <c r="P64" s="121">
        <f t="shared" si="2"/>
        <v>9.6648115595152091E-3</v>
      </c>
      <c r="Q64" s="122">
        <v>1.0922562897898909E-5</v>
      </c>
      <c r="R64" s="122">
        <v>9.4780138779373187E-3</v>
      </c>
      <c r="S64" s="122">
        <v>1.5120668495839177E-4</v>
      </c>
      <c r="T64" s="122">
        <v>7.0714701093086807E-6</v>
      </c>
      <c r="U64" s="122">
        <v>9.1217600510848715E-7</v>
      </c>
      <c r="V64" s="121">
        <f t="shared" si="3"/>
        <v>1.1996819844253368E-3</v>
      </c>
      <c r="W64" s="122">
        <v>1.0404916533525278E-3</v>
      </c>
    </row>
    <row r="65" spans="1:23" s="21" customFormat="1">
      <c r="A65" s="103" t="s">
        <v>163</v>
      </c>
      <c r="B65" s="21" t="str">
        <f>VLOOKUP(D65,fips_xref!$A$5:$C$26,2,FALSE)</f>
        <v>Mesa</v>
      </c>
      <c r="C65" s="43" t="str">
        <f t="shared" si="6"/>
        <v>08</v>
      </c>
      <c r="D65" s="44" t="s">
        <v>39</v>
      </c>
      <c r="E65" s="22" t="str">
        <f>VLOOKUP($A65,lookup!$A$3:$D$29,3,FALSE)</f>
        <v>Construction Traffic</v>
      </c>
      <c r="F65" s="22" t="str">
        <f>VLOOKUP($A65,lookup!$A$3:$D$29,4,FALSE)</f>
        <v>Construction</v>
      </c>
      <c r="G65" s="22" t="str">
        <f>VLOOKUP($A65,lookup!$A$3:$D$29,2,FALSE)</f>
        <v>traffic</v>
      </c>
      <c r="H65" s="45">
        <v>8.0815548997749363E-3</v>
      </c>
      <c r="I65" s="45">
        <v>7.6596229957751321E-3</v>
      </c>
      <c r="J65" s="122">
        <v>8.8533132637744043E-4</v>
      </c>
      <c r="K65" s="122">
        <v>1.2700018866684386E-4</v>
      </c>
      <c r="L65" s="121">
        <f t="shared" si="8"/>
        <v>1.0123315150442843E-3</v>
      </c>
      <c r="M65" s="122">
        <v>4.6794267893630003E-4</v>
      </c>
      <c r="N65" s="122">
        <v>8.1039046121388617E-5</v>
      </c>
      <c r="O65" s="122">
        <v>1.1411319675982132E-5</v>
      </c>
      <c r="P65" s="121">
        <f t="shared" si="2"/>
        <v>2.8994434678545629E-2</v>
      </c>
      <c r="Q65" s="122">
        <v>3.276768869369673E-5</v>
      </c>
      <c r="R65" s="122">
        <v>2.8434041633811958E-2</v>
      </c>
      <c r="S65" s="122">
        <v>4.5362005487517532E-4</v>
      </c>
      <c r="T65" s="122">
        <v>2.1214410327926043E-5</v>
      </c>
      <c r="U65" s="122">
        <v>2.7365280153254615E-6</v>
      </c>
      <c r="V65" s="121">
        <f t="shared" si="3"/>
        <v>3.5990459532760106E-3</v>
      </c>
      <c r="W65" s="122">
        <v>3.1214749600575837E-3</v>
      </c>
    </row>
    <row r="66" spans="1:23" s="21" customFormat="1">
      <c r="A66" s="103" t="s">
        <v>163</v>
      </c>
      <c r="B66" s="21" t="str">
        <f>VLOOKUP(D66,fips_xref!$A$5:$C$26,2,FALSE)</f>
        <v>Moffat</v>
      </c>
      <c r="C66" s="43" t="str">
        <f t="shared" si="6"/>
        <v>08</v>
      </c>
      <c r="D66" s="44" t="s">
        <v>40</v>
      </c>
      <c r="E66" s="22" t="str">
        <f>VLOOKUP($A66,lookup!$A$3:$D$29,3,FALSE)</f>
        <v>Construction Traffic</v>
      </c>
      <c r="F66" s="22" t="str">
        <f>VLOOKUP($A66,lookup!$A$3:$D$29,4,FALSE)</f>
        <v>Construction</v>
      </c>
      <c r="G66" s="22" t="str">
        <f>VLOOKUP($A66,lookup!$A$3:$D$29,2,FALSE)</f>
        <v>traffic</v>
      </c>
      <c r="H66" s="45">
        <v>1.2930487839639898E-2</v>
      </c>
      <c r="I66" s="45">
        <v>1.225539679324021E-2</v>
      </c>
      <c r="J66" s="122">
        <v>1.4165301222039046E-3</v>
      </c>
      <c r="K66" s="122">
        <v>2.0320030186695017E-4</v>
      </c>
      <c r="L66" s="121">
        <f t="shared" si="8"/>
        <v>1.6197304240708548E-3</v>
      </c>
      <c r="M66" s="122">
        <v>7.4870828629807992E-4</v>
      </c>
      <c r="N66" s="122">
        <v>1.2966247379422177E-4</v>
      </c>
      <c r="O66" s="122">
        <v>1.8258111481571411E-5</v>
      </c>
      <c r="P66" s="121">
        <f t="shared" si="2"/>
        <v>4.6391095485673002E-2</v>
      </c>
      <c r="Q66" s="122">
        <v>5.2428301909914759E-5</v>
      </c>
      <c r="R66" s="122">
        <v>4.549446661409913E-2</v>
      </c>
      <c r="S66" s="122">
        <v>7.2579208780028045E-4</v>
      </c>
      <c r="T66" s="122">
        <v>3.3943056524681667E-5</v>
      </c>
      <c r="U66" s="122">
        <v>4.3784448245207383E-6</v>
      </c>
      <c r="V66" s="121">
        <f t="shared" si="3"/>
        <v>5.7584735252416168E-3</v>
      </c>
      <c r="W66" s="122">
        <v>4.9943599360921338E-3</v>
      </c>
    </row>
    <row r="67" spans="1:23" s="21" customFormat="1">
      <c r="A67" s="103" t="s">
        <v>163</v>
      </c>
      <c r="B67" s="21" t="str">
        <f>VLOOKUP(D67,fips_xref!$A$5:$C$26,2,FALSE)</f>
        <v>Rio Blanco</v>
      </c>
      <c r="C67" s="43" t="str">
        <f t="shared" si="6"/>
        <v>08</v>
      </c>
      <c r="D67" s="44" t="s">
        <v>41</v>
      </c>
      <c r="E67" s="22" t="str">
        <f>VLOOKUP($A67,lookup!$A$3:$D$29,3,FALSE)</f>
        <v>Construction Traffic</v>
      </c>
      <c r="F67" s="22" t="str">
        <f>VLOOKUP($A67,lookup!$A$3:$D$29,4,FALSE)</f>
        <v>Construction</v>
      </c>
      <c r="G67" s="22" t="str">
        <f>VLOOKUP($A67,lookup!$A$3:$D$29,2,FALSE)</f>
        <v>traffic</v>
      </c>
      <c r="H67" s="45">
        <v>5.5493343645121235E-2</v>
      </c>
      <c r="I67" s="45">
        <v>5.2596077904322573E-2</v>
      </c>
      <c r="J67" s="122">
        <v>6.0792751077917576E-3</v>
      </c>
      <c r="K67" s="122">
        <v>8.7206796217899449E-4</v>
      </c>
      <c r="L67" s="121">
        <f t="shared" si="8"/>
        <v>6.9513430699707519E-3</v>
      </c>
      <c r="M67" s="122">
        <v>3.2132063953625935E-3</v>
      </c>
      <c r="N67" s="122">
        <v>5.5646811670020187E-4</v>
      </c>
      <c r="O67" s="122">
        <v>7.8357728441743972E-5</v>
      </c>
      <c r="P67" s="121">
        <f t="shared" si="2"/>
        <v>0.19909511812601333</v>
      </c>
      <c r="Q67" s="122">
        <v>2.2500479569671753E-4</v>
      </c>
      <c r="R67" s="122">
        <v>0.19524708588550879</v>
      </c>
      <c r="S67" s="122">
        <v>3.1148577101428702E-3</v>
      </c>
      <c r="T67" s="122">
        <v>1.4567228425175883E-4</v>
      </c>
      <c r="U67" s="122">
        <v>1.8790825705234836E-5</v>
      </c>
      <c r="V67" s="121">
        <f t="shared" si="3"/>
        <v>2.471344887916194E-2</v>
      </c>
      <c r="W67" s="122">
        <v>2.1434128059062075E-2</v>
      </c>
    </row>
    <row r="68" spans="1:23" s="21" customFormat="1">
      <c r="A68" s="103" t="s">
        <v>163</v>
      </c>
      <c r="B68" s="21" t="str">
        <f>VLOOKUP(D68,fips_xref!$A$5:$C$26,2,FALSE)</f>
        <v>Routt</v>
      </c>
      <c r="C68" s="43" t="str">
        <f t="shared" si="6"/>
        <v>08</v>
      </c>
      <c r="D68" s="44" t="s">
        <v>42</v>
      </c>
      <c r="E68" s="22" t="str">
        <f>VLOOKUP($A68,lookup!$A$3:$D$29,3,FALSE)</f>
        <v>Construction Traffic</v>
      </c>
      <c r="F68" s="22" t="str">
        <f>VLOOKUP($A68,lookup!$A$3:$D$29,4,FALSE)</f>
        <v>Construction</v>
      </c>
      <c r="G68" s="22" t="str">
        <f>VLOOKUP($A68,lookup!$A$3:$D$29,2,FALSE)</f>
        <v>traffic</v>
      </c>
      <c r="H68" s="45">
        <v>1.0775406533033249E-3</v>
      </c>
      <c r="I68" s="45">
        <v>1.0212830661033509E-3</v>
      </c>
      <c r="J68" s="122">
        <v>1.1804417685032538E-4</v>
      </c>
      <c r="K68" s="122">
        <v>1.6933358488912514E-5</v>
      </c>
      <c r="L68" s="121">
        <f t="shared" si="8"/>
        <v>1.3497753533923788E-4</v>
      </c>
      <c r="M68" s="122">
        <v>6.2392357191506673E-5</v>
      </c>
      <c r="N68" s="122">
        <v>1.0805206149518482E-5</v>
      </c>
      <c r="O68" s="122">
        <v>1.5215092901309511E-6</v>
      </c>
      <c r="P68" s="121">
        <f t="shared" si="2"/>
        <v>3.8659246238060842E-3</v>
      </c>
      <c r="Q68" s="122">
        <v>4.3690251591595635E-6</v>
      </c>
      <c r="R68" s="122">
        <v>3.7912055511749279E-3</v>
      </c>
      <c r="S68" s="122">
        <v>6.0482673983356709E-5</v>
      </c>
      <c r="T68" s="122">
        <v>2.8285880437234723E-6</v>
      </c>
      <c r="U68" s="122">
        <v>3.6487040204339486E-7</v>
      </c>
      <c r="V68" s="121">
        <f t="shared" si="3"/>
        <v>4.7987279377013475E-4</v>
      </c>
      <c r="W68" s="122">
        <v>4.1619666134101117E-4</v>
      </c>
    </row>
    <row r="69" spans="1:23" s="21" customFormat="1">
      <c r="A69" s="103" t="s">
        <v>139</v>
      </c>
      <c r="B69" s="21" t="str">
        <f>VLOOKUP(D69,fips_xref!$A$5:$C$26,2,FALSE)</f>
        <v>Delta</v>
      </c>
      <c r="C69" s="43" t="str">
        <f t="shared" ref="C69:C75" si="9">LEFT(D69,2)</f>
        <v>08</v>
      </c>
      <c r="D69" s="44" t="s">
        <v>36</v>
      </c>
      <c r="E69" s="22" t="str">
        <f>VLOOKUP($A69,lookup!$A$3:$D$29,3,FALSE)</f>
        <v>Construction Traffic</v>
      </c>
      <c r="F69" s="22" t="str">
        <f>VLOOKUP($A69,lookup!$A$3:$D$29,4,FALSE)</f>
        <v>Construction</v>
      </c>
      <c r="G69" s="22" t="str">
        <f>VLOOKUP($A69,lookup!$A$3:$D$29,2,FALSE)</f>
        <v>traffic</v>
      </c>
      <c r="H69" s="117">
        <v>0</v>
      </c>
      <c r="I69" s="117">
        <v>0</v>
      </c>
      <c r="J69" s="122">
        <v>0</v>
      </c>
      <c r="K69" s="122">
        <v>0</v>
      </c>
      <c r="L69" s="121">
        <f t="shared" ref="L69" si="10">SUM(J69:K69)</f>
        <v>0</v>
      </c>
      <c r="M69" s="122">
        <v>0</v>
      </c>
      <c r="N69" s="122">
        <v>0</v>
      </c>
      <c r="O69" s="122">
        <v>0</v>
      </c>
      <c r="P69" s="121">
        <f t="shared" si="2"/>
        <v>0</v>
      </c>
      <c r="Q69" s="122">
        <v>0</v>
      </c>
      <c r="R69" s="122">
        <v>0</v>
      </c>
      <c r="S69" s="122">
        <v>0</v>
      </c>
      <c r="T69" s="122">
        <v>0</v>
      </c>
      <c r="U69" s="122">
        <v>0</v>
      </c>
      <c r="V69" s="121">
        <f t="shared" si="3"/>
        <v>0</v>
      </c>
      <c r="W69" s="122">
        <v>0</v>
      </c>
    </row>
    <row r="70" spans="1:23" s="21" customFormat="1">
      <c r="A70" s="103" t="s">
        <v>139</v>
      </c>
      <c r="B70" s="21" t="str">
        <f>VLOOKUP(D70,fips_xref!$A$5:$C$26,2,FALSE)</f>
        <v>Garfield</v>
      </c>
      <c r="C70" s="43" t="str">
        <f t="shared" si="9"/>
        <v>08</v>
      </c>
      <c r="D70" s="44" t="s">
        <v>37</v>
      </c>
      <c r="E70" s="22" t="str">
        <f>VLOOKUP($A70,lookup!$A$3:$D$29,3,FALSE)</f>
        <v>Construction Traffic</v>
      </c>
      <c r="F70" s="22" t="str">
        <f>VLOOKUP($A70,lookup!$A$3:$D$29,4,FALSE)</f>
        <v>Construction</v>
      </c>
      <c r="G70" s="22" t="str">
        <f>VLOOKUP($A70,lookup!$A$3:$D$29,2,FALSE)</f>
        <v>traffic</v>
      </c>
      <c r="H70" s="117">
        <v>0.13049081873753049</v>
      </c>
      <c r="I70" s="117">
        <v>7.749906922497693E-2</v>
      </c>
      <c r="J70" s="122">
        <v>1.5145529135530075E-2</v>
      </c>
      <c r="K70" s="122">
        <v>8.1902305569730343E-4</v>
      </c>
      <c r="L70" s="121">
        <f t="shared" ref="L70:L82" si="11">SUM(J70:K70)</f>
        <v>1.5964552191227378E-2</v>
      </c>
      <c r="M70" s="122">
        <v>7.4021293395578076E-3</v>
      </c>
      <c r="N70" s="122">
        <v>0</v>
      </c>
      <c r="O70" s="122">
        <v>0</v>
      </c>
      <c r="P70" s="121">
        <f t="shared" si="2"/>
        <v>7.4021293395578076E-3</v>
      </c>
      <c r="Q70" s="122">
        <v>5.1063934220188175E-4</v>
      </c>
      <c r="R70" s="122">
        <v>0</v>
      </c>
      <c r="S70" s="122">
        <v>7.1786652334608052E-3</v>
      </c>
      <c r="T70" s="122">
        <v>0</v>
      </c>
      <c r="U70" s="122">
        <v>0</v>
      </c>
      <c r="V70" s="121">
        <f t="shared" si="3"/>
        <v>7.1786652334608052E-3</v>
      </c>
      <c r="W70" s="122">
        <v>0</v>
      </c>
    </row>
    <row r="71" spans="1:23" s="21" customFormat="1">
      <c r="A71" s="103" t="s">
        <v>139</v>
      </c>
      <c r="B71" s="21" t="str">
        <f>VLOOKUP(D71,fips_xref!$A$5:$C$26,2,FALSE)</f>
        <v>Gunnison</v>
      </c>
      <c r="C71" s="43" t="str">
        <f t="shared" si="9"/>
        <v>08</v>
      </c>
      <c r="D71" s="44" t="s">
        <v>38</v>
      </c>
      <c r="E71" s="22" t="str">
        <f>VLOOKUP($A71,lookup!$A$3:$D$29,3,FALSE)</f>
        <v>Construction Traffic</v>
      </c>
      <c r="F71" s="22" t="str">
        <f>VLOOKUP($A71,lookup!$A$3:$D$29,4,FALSE)</f>
        <v>Construction</v>
      </c>
      <c r="G71" s="22" t="str">
        <f>VLOOKUP($A71,lookup!$A$3:$D$29,2,FALSE)</f>
        <v>traffic</v>
      </c>
      <c r="H71" s="117">
        <v>8.7695442699953284E-4</v>
      </c>
      <c r="I71" s="117">
        <v>5.2082707812484499E-4</v>
      </c>
      <c r="J71" s="122">
        <v>1.0178446999684189E-4</v>
      </c>
      <c r="K71" s="122">
        <v>5.5041872022668235E-6</v>
      </c>
      <c r="L71" s="121">
        <f t="shared" si="11"/>
        <v>1.0728865719910871E-4</v>
      </c>
      <c r="M71" s="122">
        <v>4.9745492873372363E-5</v>
      </c>
      <c r="N71" s="122">
        <v>0</v>
      </c>
      <c r="O71" s="122">
        <v>0</v>
      </c>
      <c r="P71" s="121">
        <f t="shared" ref="P71:P134" si="12">SUM(M71:O71,R71)</f>
        <v>4.9745492873372363E-5</v>
      </c>
      <c r="Q71" s="122">
        <v>3.4317160094212486E-6</v>
      </c>
      <c r="R71" s="122">
        <v>0</v>
      </c>
      <c r="S71" s="122">
        <v>4.8243717966806489E-5</v>
      </c>
      <c r="T71" s="122">
        <v>0</v>
      </c>
      <c r="U71" s="122">
        <v>0</v>
      </c>
      <c r="V71" s="121">
        <f t="shared" ref="V71:V134" si="13">SUM(S71:U71,W71)</f>
        <v>4.8243717966806489E-5</v>
      </c>
      <c r="W71" s="122">
        <v>0</v>
      </c>
    </row>
    <row r="72" spans="1:23" s="21" customFormat="1">
      <c r="A72" s="103" t="s">
        <v>139</v>
      </c>
      <c r="B72" s="21" t="str">
        <f>VLOOKUP(D72,fips_xref!$A$5:$C$26,2,FALSE)</f>
        <v>Mesa</v>
      </c>
      <c r="C72" s="43" t="str">
        <f t="shared" si="9"/>
        <v>08</v>
      </c>
      <c r="D72" s="44" t="s">
        <v>39</v>
      </c>
      <c r="E72" s="22" t="str">
        <f>VLOOKUP($A72,lookup!$A$3:$D$29,3,FALSE)</f>
        <v>Construction Traffic</v>
      </c>
      <c r="F72" s="22" t="str">
        <f>VLOOKUP($A72,lookup!$A$3:$D$29,4,FALSE)</f>
        <v>Construction</v>
      </c>
      <c r="G72" s="22" t="str">
        <f>VLOOKUP($A72,lookup!$A$3:$D$29,2,FALSE)</f>
        <v>traffic</v>
      </c>
      <c r="H72" s="117">
        <v>2.6308632809985987E-3</v>
      </c>
      <c r="I72" s="117">
        <v>1.5624812343745351E-3</v>
      </c>
      <c r="J72" s="122">
        <v>3.053534099905257E-4</v>
      </c>
      <c r="K72" s="122">
        <v>1.6512561606800473E-5</v>
      </c>
      <c r="L72" s="121">
        <f t="shared" si="11"/>
        <v>3.218659715973262E-4</v>
      </c>
      <c r="M72" s="122">
        <v>1.4923647862011708E-4</v>
      </c>
      <c r="N72" s="122">
        <v>0</v>
      </c>
      <c r="O72" s="122">
        <v>0</v>
      </c>
      <c r="P72" s="121">
        <f t="shared" si="12"/>
        <v>1.4923647862011708E-4</v>
      </c>
      <c r="Q72" s="122">
        <v>1.0295148028263747E-5</v>
      </c>
      <c r="R72" s="122">
        <v>0</v>
      </c>
      <c r="S72" s="122">
        <v>1.4473115390041947E-4</v>
      </c>
      <c r="T72" s="122">
        <v>0</v>
      </c>
      <c r="U72" s="122">
        <v>0</v>
      </c>
      <c r="V72" s="121">
        <f t="shared" si="13"/>
        <v>1.4473115390041947E-4</v>
      </c>
      <c r="W72" s="122">
        <v>0</v>
      </c>
    </row>
    <row r="73" spans="1:23" s="21" customFormat="1">
      <c r="A73" s="103" t="s">
        <v>139</v>
      </c>
      <c r="B73" s="21" t="str">
        <f>VLOOKUP(D73,fips_xref!$A$5:$C$26,2,FALSE)</f>
        <v>Moffat</v>
      </c>
      <c r="C73" s="43" t="str">
        <f t="shared" si="9"/>
        <v>08</v>
      </c>
      <c r="D73" s="44" t="s">
        <v>40</v>
      </c>
      <c r="E73" s="22" t="str">
        <f>VLOOKUP($A73,lookup!$A$3:$D$29,3,FALSE)</f>
        <v>Construction Traffic</v>
      </c>
      <c r="F73" s="22" t="str">
        <f>VLOOKUP($A73,lookup!$A$3:$D$29,4,FALSE)</f>
        <v>Construction</v>
      </c>
      <c r="G73" s="22" t="str">
        <f>VLOOKUP($A73,lookup!$A$3:$D$29,2,FALSE)</f>
        <v>traffic</v>
      </c>
      <c r="H73" s="117">
        <v>4.2093812495977573E-3</v>
      </c>
      <c r="I73" s="117">
        <v>2.4999699749992557E-3</v>
      </c>
      <c r="J73" s="122">
        <v>4.8856545598484108E-4</v>
      </c>
      <c r="K73" s="122">
        <v>2.6420098570880754E-5</v>
      </c>
      <c r="L73" s="121">
        <f t="shared" si="11"/>
        <v>5.1498555455572179E-4</v>
      </c>
      <c r="M73" s="122">
        <v>2.3877836579218732E-4</v>
      </c>
      <c r="N73" s="122">
        <v>0</v>
      </c>
      <c r="O73" s="122">
        <v>0</v>
      </c>
      <c r="P73" s="121">
        <f t="shared" si="12"/>
        <v>2.3877836579218732E-4</v>
      </c>
      <c r="Q73" s="122">
        <v>1.6472236845221994E-5</v>
      </c>
      <c r="R73" s="122">
        <v>0</v>
      </c>
      <c r="S73" s="122">
        <v>2.3156984624067114E-4</v>
      </c>
      <c r="T73" s="122">
        <v>0</v>
      </c>
      <c r="U73" s="122">
        <v>0</v>
      </c>
      <c r="V73" s="121">
        <f t="shared" si="13"/>
        <v>2.3156984624067114E-4</v>
      </c>
      <c r="W73" s="122">
        <v>0</v>
      </c>
    </row>
    <row r="74" spans="1:23" s="21" customFormat="1">
      <c r="A74" s="103" t="s">
        <v>139</v>
      </c>
      <c r="B74" s="21" t="str">
        <f>VLOOKUP(D74,fips_xref!$A$5:$C$26,2,FALSE)</f>
        <v>Rio Blanco</v>
      </c>
      <c r="C74" s="43" t="str">
        <f t="shared" si="9"/>
        <v>08</v>
      </c>
      <c r="D74" s="44" t="s">
        <v>41</v>
      </c>
      <c r="E74" s="22" t="str">
        <f>VLOOKUP($A74,lookup!$A$3:$D$29,3,FALSE)</f>
        <v>Construction Traffic</v>
      </c>
      <c r="F74" s="22" t="str">
        <f>VLOOKUP($A74,lookup!$A$3:$D$29,4,FALSE)</f>
        <v>Construction</v>
      </c>
      <c r="G74" s="22" t="str">
        <f>VLOOKUP($A74,lookup!$A$3:$D$29,2,FALSE)</f>
        <v>traffic</v>
      </c>
      <c r="H74" s="117">
        <v>1.8065261196190376E-2</v>
      </c>
      <c r="I74" s="117">
        <v>1.0729037809371806E-2</v>
      </c>
      <c r="J74" s="122">
        <v>2.0967600819349428E-3</v>
      </c>
      <c r="K74" s="122">
        <v>1.1338625636669658E-4</v>
      </c>
      <c r="L74" s="121">
        <f t="shared" si="11"/>
        <v>2.2101463383016394E-3</v>
      </c>
      <c r="M74" s="122">
        <v>1.0247571531914706E-3</v>
      </c>
      <c r="N74" s="122">
        <v>0</v>
      </c>
      <c r="O74" s="122">
        <v>0</v>
      </c>
      <c r="P74" s="121">
        <f t="shared" si="12"/>
        <v>1.0247571531914706E-3</v>
      </c>
      <c r="Q74" s="122">
        <v>7.0693349794077718E-5</v>
      </c>
      <c r="R74" s="122">
        <v>0</v>
      </c>
      <c r="S74" s="122">
        <v>9.9382059011621357E-4</v>
      </c>
      <c r="T74" s="122">
        <v>0</v>
      </c>
      <c r="U74" s="122">
        <v>0</v>
      </c>
      <c r="V74" s="121">
        <f t="shared" si="13"/>
        <v>9.9382059011621357E-4</v>
      </c>
      <c r="W74" s="122">
        <v>0</v>
      </c>
    </row>
    <row r="75" spans="1:23" s="21" customFormat="1">
      <c r="A75" s="103" t="s">
        <v>139</v>
      </c>
      <c r="B75" s="21" t="str">
        <f>VLOOKUP(D75,fips_xref!$A$5:$C$26,2,FALSE)</f>
        <v>Routt</v>
      </c>
      <c r="C75" s="43" t="str">
        <f t="shared" si="9"/>
        <v>08</v>
      </c>
      <c r="D75" s="44" t="s">
        <v>42</v>
      </c>
      <c r="E75" s="22" t="str">
        <f>VLOOKUP($A75,lookup!$A$3:$D$29,3,FALSE)</f>
        <v>Construction Traffic</v>
      </c>
      <c r="F75" s="22" t="str">
        <f>VLOOKUP($A75,lookup!$A$3:$D$29,4,FALSE)</f>
        <v>Construction</v>
      </c>
      <c r="G75" s="22" t="str">
        <f>VLOOKUP($A75,lookup!$A$3:$D$29,2,FALSE)</f>
        <v>traffic</v>
      </c>
      <c r="H75" s="117">
        <v>3.5078177079981312E-4</v>
      </c>
      <c r="I75" s="117">
        <v>2.08330831249938E-4</v>
      </c>
      <c r="J75" s="122">
        <v>4.0713787998736759E-5</v>
      </c>
      <c r="K75" s="122">
        <v>2.2016748809067297E-6</v>
      </c>
      <c r="L75" s="121">
        <f t="shared" ref="L75" si="14">SUM(J75:K75)</f>
        <v>4.2915462879643487E-5</v>
      </c>
      <c r="M75" s="122">
        <v>1.9898197149348945E-5</v>
      </c>
      <c r="N75" s="122">
        <v>0</v>
      </c>
      <c r="O75" s="122">
        <v>0</v>
      </c>
      <c r="P75" s="121">
        <f t="shared" si="12"/>
        <v>1.9898197149348945E-5</v>
      </c>
      <c r="Q75" s="122">
        <v>1.3726864037684996E-6</v>
      </c>
      <c r="R75" s="122">
        <v>0</v>
      </c>
      <c r="S75" s="122">
        <v>1.9297487186722596E-5</v>
      </c>
      <c r="T75" s="122">
        <v>0</v>
      </c>
      <c r="U75" s="122">
        <v>0</v>
      </c>
      <c r="V75" s="121">
        <f t="shared" si="13"/>
        <v>1.9297487186722596E-5</v>
      </c>
      <c r="W75" s="122">
        <v>0</v>
      </c>
    </row>
    <row r="76" spans="1:23" s="21" customFormat="1">
      <c r="A76" s="103" t="s">
        <v>165</v>
      </c>
      <c r="B76" s="21" t="str">
        <f>VLOOKUP(D76,fips_xref!$A$5:$C$26,2,FALSE)</f>
        <v>Delta</v>
      </c>
      <c r="C76" s="43" t="str">
        <f t="shared" ref="C76:C82" si="15">LEFT(D76,2)</f>
        <v>08</v>
      </c>
      <c r="D76" s="44" t="s">
        <v>36</v>
      </c>
      <c r="E76" s="22" t="str">
        <f>VLOOKUP($A76,lookup!$A$3:$D$29,3,FALSE)</f>
        <v>Construction Traffic</v>
      </c>
      <c r="F76" s="22" t="str">
        <f>VLOOKUP($A76,lookup!$A$3:$D$29,4,FALSE)</f>
        <v>Construction</v>
      </c>
      <c r="G76" s="22" t="str">
        <f>VLOOKUP($A76,lookup!$A$3:$D$29,2,FALSE)</f>
        <v>traffic</v>
      </c>
      <c r="H76" s="45">
        <v>0</v>
      </c>
      <c r="I76" s="45">
        <v>0</v>
      </c>
      <c r="J76" s="122">
        <v>0</v>
      </c>
      <c r="K76" s="122">
        <v>0</v>
      </c>
      <c r="L76" s="121">
        <f t="shared" si="11"/>
        <v>0</v>
      </c>
      <c r="M76" s="122">
        <v>0</v>
      </c>
      <c r="N76" s="122">
        <v>0</v>
      </c>
      <c r="O76" s="122">
        <v>0</v>
      </c>
      <c r="P76" s="121">
        <f t="shared" si="12"/>
        <v>0</v>
      </c>
      <c r="Q76" s="122">
        <v>0</v>
      </c>
      <c r="R76" s="122">
        <v>0</v>
      </c>
      <c r="S76" s="122">
        <v>0</v>
      </c>
      <c r="T76" s="122">
        <v>0</v>
      </c>
      <c r="U76" s="122">
        <v>0</v>
      </c>
      <c r="V76" s="121">
        <f t="shared" si="13"/>
        <v>0</v>
      </c>
      <c r="W76" s="122">
        <v>0</v>
      </c>
    </row>
    <row r="77" spans="1:23" s="21" customFormat="1">
      <c r="A77" s="103" t="s">
        <v>165</v>
      </c>
      <c r="B77" s="21" t="str">
        <f>VLOOKUP(D77,fips_xref!$A$5:$C$26,2,FALSE)</f>
        <v>Garfield</v>
      </c>
      <c r="C77" s="43" t="str">
        <f t="shared" si="15"/>
        <v>08</v>
      </c>
      <c r="D77" s="44" t="s">
        <v>37</v>
      </c>
      <c r="E77" s="22" t="str">
        <f>VLOOKUP($A77,lookup!$A$3:$D$29,3,FALSE)</f>
        <v>Construction Traffic</v>
      </c>
      <c r="F77" s="22" t="str">
        <f>VLOOKUP($A77,lookup!$A$3:$D$29,4,FALSE)</f>
        <v>Construction</v>
      </c>
      <c r="G77" s="22" t="str">
        <f>VLOOKUP($A77,lookup!$A$3:$D$29,2,FALSE)</f>
        <v>traffic</v>
      </c>
      <c r="H77" s="45">
        <v>5.4044844410033821E-2</v>
      </c>
      <c r="I77" s="45">
        <v>0.10337947804684287</v>
      </c>
      <c r="J77" s="122">
        <v>1.0419307228944193E-2</v>
      </c>
      <c r="K77" s="122">
        <v>1.7839022338229195E-3</v>
      </c>
      <c r="L77" s="121">
        <f t="shared" si="11"/>
        <v>1.2203209462767112E-2</v>
      </c>
      <c r="M77" s="122">
        <v>2.9045983793678323E-3</v>
      </c>
      <c r="N77" s="122">
        <v>5.2713684748629044E-4</v>
      </c>
      <c r="O77" s="122">
        <v>8.1287708668688777E-5</v>
      </c>
      <c r="P77" s="121">
        <f t="shared" si="12"/>
        <v>0.24208137373905522</v>
      </c>
      <c r="Q77" s="122">
        <v>2.1648130912129288E-4</v>
      </c>
      <c r="R77" s="122">
        <v>0.23856835080353242</v>
      </c>
      <c r="S77" s="122">
        <v>2.8124710160520581E-3</v>
      </c>
      <c r="T77" s="122">
        <v>1.3799394286797141E-4</v>
      </c>
      <c r="U77" s="122">
        <v>1.949345667457493E-5</v>
      </c>
      <c r="V77" s="121">
        <f t="shared" si="13"/>
        <v>2.8332453581974226E-2</v>
      </c>
      <c r="W77" s="122">
        <v>2.5362495166379621E-2</v>
      </c>
    </row>
    <row r="78" spans="1:23" s="21" customFormat="1">
      <c r="A78" s="103" t="s">
        <v>165</v>
      </c>
      <c r="B78" s="21" t="str">
        <f>VLOOKUP(D78,fips_xref!$A$5:$C$26,2,FALSE)</f>
        <v>Gunnison</v>
      </c>
      <c r="C78" s="43" t="str">
        <f t="shared" si="15"/>
        <v>08</v>
      </c>
      <c r="D78" s="44" t="s">
        <v>38</v>
      </c>
      <c r="E78" s="22" t="str">
        <f>VLOOKUP($A78,lookup!$A$3:$D$29,3,FALSE)</f>
        <v>Construction Traffic</v>
      </c>
      <c r="F78" s="22" t="str">
        <f>VLOOKUP($A78,lookup!$A$3:$D$29,4,FALSE)</f>
        <v>Construction</v>
      </c>
      <c r="G78" s="22" t="str">
        <f>VLOOKUP($A78,lookup!$A$3:$D$29,2,FALSE)</f>
        <v>traffic</v>
      </c>
      <c r="H78" s="45">
        <v>3.6320459952979717E-4</v>
      </c>
      <c r="I78" s="45">
        <v>6.9475455676641716E-4</v>
      </c>
      <c r="J78" s="122">
        <v>7.0022226000969039E-5</v>
      </c>
      <c r="K78" s="122">
        <v>1.1988590281068007E-5</v>
      </c>
      <c r="L78" s="121">
        <f t="shared" si="11"/>
        <v>8.201081628203705E-5</v>
      </c>
      <c r="M78" s="122">
        <v>1.9520150398977366E-5</v>
      </c>
      <c r="N78" s="122">
        <v>3.5425863406336723E-6</v>
      </c>
      <c r="O78" s="122">
        <v>5.4628836470892994E-7</v>
      </c>
      <c r="P78" s="121">
        <f t="shared" si="12"/>
        <v>1.6268909525474142E-3</v>
      </c>
      <c r="Q78" s="122">
        <v>1.4548475075355703E-6</v>
      </c>
      <c r="R78" s="122">
        <v>1.6032819274430941E-3</v>
      </c>
      <c r="S78" s="122">
        <v>1.8901014892822971E-5</v>
      </c>
      <c r="T78" s="122">
        <v>9.2737864830625932E-7</v>
      </c>
      <c r="U78" s="122">
        <v>1.3100441313558418E-7</v>
      </c>
      <c r="V78" s="121">
        <f t="shared" si="13"/>
        <v>1.9040627407240741E-4</v>
      </c>
      <c r="W78" s="122">
        <v>1.7044687611814259E-4</v>
      </c>
    </row>
    <row r="79" spans="1:23" s="21" customFormat="1">
      <c r="A79" s="103" t="s">
        <v>165</v>
      </c>
      <c r="B79" s="21" t="str">
        <f>VLOOKUP(D79,fips_xref!$A$5:$C$26,2,FALSE)</f>
        <v>Mesa</v>
      </c>
      <c r="C79" s="43" t="str">
        <f t="shared" si="15"/>
        <v>08</v>
      </c>
      <c r="D79" s="44" t="s">
        <v>39</v>
      </c>
      <c r="E79" s="22" t="str">
        <f>VLOOKUP($A79,lookup!$A$3:$D$29,3,FALSE)</f>
        <v>Construction Traffic</v>
      </c>
      <c r="F79" s="22" t="str">
        <f>VLOOKUP($A79,lookup!$A$3:$D$29,4,FALSE)</f>
        <v>Construction</v>
      </c>
      <c r="G79" s="22" t="str">
        <f>VLOOKUP($A79,lookup!$A$3:$D$29,2,FALSE)</f>
        <v>traffic</v>
      </c>
      <c r="H79" s="45">
        <v>1.0896137985893916E-3</v>
      </c>
      <c r="I79" s="45">
        <v>2.0842636702992513E-3</v>
      </c>
      <c r="J79" s="122">
        <v>2.1006667800290712E-4</v>
      </c>
      <c r="K79" s="122">
        <v>3.5965770843204025E-5</v>
      </c>
      <c r="L79" s="121">
        <f t="shared" si="11"/>
        <v>2.4603244884611114E-4</v>
      </c>
      <c r="M79" s="122">
        <v>5.8560451196932099E-5</v>
      </c>
      <c r="N79" s="122">
        <v>1.0627759021901017E-5</v>
      </c>
      <c r="O79" s="122">
        <v>1.6388650941267899E-6</v>
      </c>
      <c r="P79" s="121">
        <f t="shared" si="12"/>
        <v>4.8806728576422428E-3</v>
      </c>
      <c r="Q79" s="122">
        <v>4.3645425226067113E-6</v>
      </c>
      <c r="R79" s="122">
        <v>4.809845782329283E-3</v>
      </c>
      <c r="S79" s="122">
        <v>5.6703044678468914E-5</v>
      </c>
      <c r="T79" s="122">
        <v>2.7821359449187783E-6</v>
      </c>
      <c r="U79" s="122">
        <v>3.9301323940675263E-7</v>
      </c>
      <c r="V79" s="121">
        <f t="shared" si="13"/>
        <v>5.7121882221722233E-4</v>
      </c>
      <c r="W79" s="122">
        <v>5.1134062835442784E-4</v>
      </c>
    </row>
    <row r="80" spans="1:23" s="21" customFormat="1">
      <c r="A80" s="103" t="s">
        <v>165</v>
      </c>
      <c r="B80" s="21" t="str">
        <f>VLOOKUP(D80,fips_xref!$A$5:$C$26,2,FALSE)</f>
        <v>Moffat</v>
      </c>
      <c r="C80" s="43" t="str">
        <f t="shared" si="15"/>
        <v>08</v>
      </c>
      <c r="D80" s="44" t="s">
        <v>40</v>
      </c>
      <c r="E80" s="22" t="str">
        <f>VLOOKUP($A80,lookup!$A$3:$D$29,3,FALSE)</f>
        <v>Construction Traffic</v>
      </c>
      <c r="F80" s="22" t="str">
        <f>VLOOKUP($A80,lookup!$A$3:$D$29,4,FALSE)</f>
        <v>Construction</v>
      </c>
      <c r="G80" s="22" t="str">
        <f>VLOOKUP($A80,lookup!$A$3:$D$29,2,FALSE)</f>
        <v>traffic</v>
      </c>
      <c r="H80" s="45">
        <v>1.7433820777430263E-3</v>
      </c>
      <c r="I80" s="45">
        <v>3.3348218724788018E-3</v>
      </c>
      <c r="J80" s="122">
        <v>3.3610668480465138E-4</v>
      </c>
      <c r="K80" s="122">
        <v>5.7545233349126431E-5</v>
      </c>
      <c r="L80" s="121">
        <f t="shared" si="11"/>
        <v>3.936519181537778E-4</v>
      </c>
      <c r="M80" s="122">
        <v>9.3696721915091351E-5</v>
      </c>
      <c r="N80" s="122">
        <v>1.7004414435041625E-5</v>
      </c>
      <c r="O80" s="122">
        <v>2.6221841506028638E-6</v>
      </c>
      <c r="P80" s="121">
        <f t="shared" si="12"/>
        <v>7.8090765722275872E-3</v>
      </c>
      <c r="Q80" s="122">
        <v>6.9832680361707375E-6</v>
      </c>
      <c r="R80" s="122">
        <v>7.6957532517268517E-3</v>
      </c>
      <c r="S80" s="122">
        <v>9.072487148555025E-5</v>
      </c>
      <c r="T80" s="122">
        <v>4.4514175118700442E-6</v>
      </c>
      <c r="U80" s="122">
        <v>6.2882118305080408E-7</v>
      </c>
      <c r="V80" s="121">
        <f t="shared" si="13"/>
        <v>9.1395011554755554E-4</v>
      </c>
      <c r="W80" s="122">
        <v>8.1814500536708443E-4</v>
      </c>
    </row>
    <row r="81" spans="1:23" s="21" customFormat="1">
      <c r="A81" s="103" t="s">
        <v>165</v>
      </c>
      <c r="B81" s="21" t="str">
        <f>VLOOKUP(D81,fips_xref!$A$5:$C$26,2,FALSE)</f>
        <v>Rio Blanco</v>
      </c>
      <c r="C81" s="43" t="str">
        <f t="shared" si="15"/>
        <v>08</v>
      </c>
      <c r="D81" s="44" t="s">
        <v>41</v>
      </c>
      <c r="E81" s="22" t="str">
        <f>VLOOKUP($A81,lookup!$A$3:$D$29,3,FALSE)</f>
        <v>Construction Traffic</v>
      </c>
      <c r="F81" s="22" t="str">
        <f>VLOOKUP($A81,lookup!$A$3:$D$29,4,FALSE)</f>
        <v>Construction</v>
      </c>
      <c r="G81" s="22" t="str">
        <f>VLOOKUP($A81,lookup!$A$3:$D$29,2,FALSE)</f>
        <v>traffic</v>
      </c>
      <c r="H81" s="45">
        <v>7.4820147503138219E-3</v>
      </c>
      <c r="I81" s="45">
        <v>1.4311943869388192E-2</v>
      </c>
      <c r="J81" s="122">
        <v>1.4424578556199621E-3</v>
      </c>
      <c r="K81" s="122">
        <v>2.4696495979000096E-4</v>
      </c>
      <c r="L81" s="121">
        <f t="shared" si="11"/>
        <v>1.689422815409963E-3</v>
      </c>
      <c r="M81" s="122">
        <v>4.0211509821893373E-4</v>
      </c>
      <c r="N81" s="122">
        <v>7.2977278617053653E-5</v>
      </c>
      <c r="O81" s="122">
        <v>1.1253540313003957E-5</v>
      </c>
      <c r="P81" s="121">
        <f t="shared" si="12"/>
        <v>3.3513953622476736E-2</v>
      </c>
      <c r="Q81" s="122">
        <v>2.9969858655232749E-5</v>
      </c>
      <c r="R81" s="122">
        <v>3.3027607705327741E-2</v>
      </c>
      <c r="S81" s="122">
        <v>3.8936090679215319E-4</v>
      </c>
      <c r="T81" s="122">
        <v>1.9104000155108943E-5</v>
      </c>
      <c r="U81" s="122">
        <v>2.6986909105930344E-6</v>
      </c>
      <c r="V81" s="121">
        <f t="shared" si="13"/>
        <v>3.9223692458915929E-3</v>
      </c>
      <c r="W81" s="122">
        <v>3.5112056480337377E-3</v>
      </c>
    </row>
    <row r="82" spans="1:23" s="21" customFormat="1">
      <c r="A82" s="103" t="s">
        <v>165</v>
      </c>
      <c r="B82" s="21" t="str">
        <f>VLOOKUP(D82,fips_xref!$A$5:$C$26,2,FALSE)</f>
        <v>Routt</v>
      </c>
      <c r="C82" s="43" t="str">
        <f t="shared" si="15"/>
        <v>08</v>
      </c>
      <c r="D82" s="44" t="s">
        <v>42</v>
      </c>
      <c r="E82" s="22" t="str">
        <f>VLOOKUP($A82,lookup!$A$3:$D$29,3,FALSE)</f>
        <v>Construction Traffic</v>
      </c>
      <c r="F82" s="22" t="str">
        <f>VLOOKUP($A82,lookup!$A$3:$D$29,4,FALSE)</f>
        <v>Construction</v>
      </c>
      <c r="G82" s="22" t="str">
        <f>VLOOKUP($A82,lookup!$A$3:$D$29,2,FALSE)</f>
        <v>traffic</v>
      </c>
      <c r="H82" s="45">
        <v>1.4528183981191888E-4</v>
      </c>
      <c r="I82" s="45">
        <v>2.7790182270656687E-4</v>
      </c>
      <c r="J82" s="122">
        <v>2.8008890400387617E-5</v>
      </c>
      <c r="K82" s="122">
        <v>4.7954361124272032E-6</v>
      </c>
      <c r="L82" s="121">
        <f t="shared" si="11"/>
        <v>3.2804326512814819E-5</v>
      </c>
      <c r="M82" s="122">
        <v>7.8080601595909459E-6</v>
      </c>
      <c r="N82" s="122">
        <v>1.417034536253469E-6</v>
      </c>
      <c r="O82" s="122">
        <v>2.1851534588357199E-7</v>
      </c>
      <c r="P82" s="121">
        <f t="shared" si="12"/>
        <v>6.5075638101896567E-4</v>
      </c>
      <c r="Q82" s="122">
        <v>5.8193900301422816E-7</v>
      </c>
      <c r="R82" s="122">
        <v>6.4131277097723767E-4</v>
      </c>
      <c r="S82" s="122">
        <v>7.5604059571291886E-6</v>
      </c>
      <c r="T82" s="122">
        <v>3.7095145932250374E-7</v>
      </c>
      <c r="U82" s="122">
        <v>5.240176525423368E-8</v>
      </c>
      <c r="V82" s="121">
        <f t="shared" si="13"/>
        <v>7.6162509628962966E-5</v>
      </c>
      <c r="W82" s="122">
        <v>6.817875044725704E-5</v>
      </c>
    </row>
    <row r="83" spans="1:23" s="21" customFormat="1">
      <c r="A83" s="103" t="s">
        <v>103</v>
      </c>
      <c r="B83" s="21" t="str">
        <f>VLOOKUP(D83,fips_xref!$A$5:$C$26,2,FALSE)</f>
        <v>Delta</v>
      </c>
      <c r="C83" s="43" t="str">
        <f t="shared" ref="C83:C146" si="16">LEFT(D83,2)</f>
        <v>08</v>
      </c>
      <c r="D83" s="44" t="s">
        <v>36</v>
      </c>
      <c r="E83" s="22" t="str">
        <f>VLOOKUP($A83,lookup!$A$3:$D$29,3,FALSE)</f>
        <v>Construction Traffic</v>
      </c>
      <c r="F83" s="22" t="str">
        <f>VLOOKUP($A83,lookup!$A$3:$D$29,4,FALSE)</f>
        <v>Construction</v>
      </c>
      <c r="G83" s="22" t="str">
        <f>VLOOKUP($A83,lookup!$A$3:$D$29,2,FALSE)</f>
        <v>traffic</v>
      </c>
      <c r="H83" s="45">
        <v>0</v>
      </c>
      <c r="I83" s="45">
        <v>0</v>
      </c>
      <c r="J83" s="122">
        <v>0</v>
      </c>
      <c r="K83" s="122">
        <v>0</v>
      </c>
      <c r="L83" s="121">
        <f t="shared" ref="L83:L87" si="17">SUM(J83:K83)</f>
        <v>0</v>
      </c>
      <c r="M83" s="122">
        <v>0</v>
      </c>
      <c r="N83" s="122">
        <v>0</v>
      </c>
      <c r="O83" s="122">
        <v>0</v>
      </c>
      <c r="P83" s="121">
        <f t="shared" si="12"/>
        <v>0</v>
      </c>
      <c r="Q83" s="122">
        <v>0</v>
      </c>
      <c r="R83" s="122">
        <v>0</v>
      </c>
      <c r="S83" s="122">
        <v>0</v>
      </c>
      <c r="T83" s="122">
        <v>0</v>
      </c>
      <c r="U83" s="122">
        <v>0</v>
      </c>
      <c r="V83" s="121">
        <f t="shared" si="13"/>
        <v>0</v>
      </c>
      <c r="W83" s="122">
        <v>0</v>
      </c>
    </row>
    <row r="84" spans="1:23" s="21" customFormat="1">
      <c r="A84" s="103" t="s">
        <v>103</v>
      </c>
      <c r="B84" s="21" t="str">
        <f>VLOOKUP(D84,fips_xref!$A$5:$C$26,2,FALSE)</f>
        <v>Garfield</v>
      </c>
      <c r="C84" s="43" t="str">
        <f t="shared" si="16"/>
        <v>08</v>
      </c>
      <c r="D84" s="44" t="s">
        <v>37</v>
      </c>
      <c r="E84" s="22" t="str">
        <f>VLOOKUP($A84,lookup!$A$3:$D$29,3,FALSE)</f>
        <v>Construction Traffic</v>
      </c>
      <c r="F84" s="22" t="str">
        <f>VLOOKUP($A84,lookup!$A$3:$D$29,4,FALSE)</f>
        <v>Construction</v>
      </c>
      <c r="G84" s="22" t="str">
        <f>VLOOKUP($A84,lookup!$A$3:$D$29,2,FALSE)</f>
        <v>traffic</v>
      </c>
      <c r="H84" s="45">
        <v>1.8142155552506738E-2</v>
      </c>
      <c r="I84" s="45">
        <v>1.7315679162238071E-2</v>
      </c>
      <c r="J84" s="122">
        <v>2.8317279855766403E-3</v>
      </c>
      <c r="K84" s="122">
        <v>2.7300768523243446E-4</v>
      </c>
      <c r="L84" s="121">
        <f t="shared" si="17"/>
        <v>3.1047356708090749E-3</v>
      </c>
      <c r="M84" s="122">
        <v>1.1124281990480482E-3</v>
      </c>
      <c r="N84" s="122">
        <v>0</v>
      </c>
      <c r="O84" s="122">
        <v>0</v>
      </c>
      <c r="P84" s="121">
        <f t="shared" si="12"/>
        <v>1.1124281990480482E-3</v>
      </c>
      <c r="Q84" s="122">
        <v>7.3975169398253775E-5</v>
      </c>
      <c r="R84" s="122">
        <v>0</v>
      </c>
      <c r="S84" s="122">
        <v>1.078524622665314E-3</v>
      </c>
      <c r="T84" s="122">
        <v>0</v>
      </c>
      <c r="U84" s="122">
        <v>0</v>
      </c>
      <c r="V84" s="121">
        <f t="shared" si="13"/>
        <v>1.078524622665314E-3</v>
      </c>
      <c r="W84" s="122">
        <v>0</v>
      </c>
    </row>
    <row r="85" spans="1:23" s="21" customFormat="1">
      <c r="A85" s="103" t="s">
        <v>103</v>
      </c>
      <c r="B85" s="21" t="str">
        <f>VLOOKUP(D85,fips_xref!$A$5:$C$26,2,FALSE)</f>
        <v>Gunnison</v>
      </c>
      <c r="C85" s="43" t="str">
        <f t="shared" si="16"/>
        <v>08</v>
      </c>
      <c r="D85" s="44" t="s">
        <v>38</v>
      </c>
      <c r="E85" s="22" t="str">
        <f>VLOOKUP($A85,lookup!$A$3:$D$29,3,FALSE)</f>
        <v>Construction Traffic</v>
      </c>
      <c r="F85" s="22" t="str">
        <f>VLOOKUP($A85,lookup!$A$3:$D$29,4,FALSE)</f>
        <v>Construction</v>
      </c>
      <c r="G85" s="22" t="str">
        <f>VLOOKUP($A85,lookup!$A$3:$D$29,2,FALSE)</f>
        <v>traffic</v>
      </c>
      <c r="H85" s="45">
        <v>1.2192308839050227E-4</v>
      </c>
      <c r="I85" s="45">
        <v>1.1636881157418057E-4</v>
      </c>
      <c r="J85" s="122">
        <v>1.90304300105957E-5</v>
      </c>
      <c r="K85" s="122">
        <v>1.8347290674222746E-6</v>
      </c>
      <c r="L85" s="121">
        <f t="shared" si="17"/>
        <v>2.0865159078017975E-5</v>
      </c>
      <c r="M85" s="122">
        <v>7.4759959613444097E-6</v>
      </c>
      <c r="N85" s="122">
        <v>0</v>
      </c>
      <c r="O85" s="122">
        <v>0</v>
      </c>
      <c r="P85" s="121">
        <f t="shared" si="12"/>
        <v>7.4759959613444097E-6</v>
      </c>
      <c r="Q85" s="122">
        <v>4.9714495563342584E-7</v>
      </c>
      <c r="R85" s="122">
        <v>0</v>
      </c>
      <c r="S85" s="122">
        <v>7.2481493458690455E-6</v>
      </c>
      <c r="T85" s="122">
        <v>0</v>
      </c>
      <c r="U85" s="122">
        <v>0</v>
      </c>
      <c r="V85" s="121">
        <f t="shared" si="13"/>
        <v>7.2481493458690455E-6</v>
      </c>
      <c r="W85" s="122">
        <v>0</v>
      </c>
    </row>
    <row r="86" spans="1:23" s="21" customFormat="1">
      <c r="A86" s="103" t="s">
        <v>103</v>
      </c>
      <c r="B86" s="21" t="str">
        <f>VLOOKUP(D86,fips_xref!$A$5:$C$26,2,FALSE)</f>
        <v>Mesa</v>
      </c>
      <c r="C86" s="43" t="str">
        <f t="shared" si="16"/>
        <v>08</v>
      </c>
      <c r="D86" s="44" t="s">
        <v>39</v>
      </c>
      <c r="E86" s="22" t="str">
        <f>VLOOKUP($A86,lookup!$A$3:$D$29,3,FALSE)</f>
        <v>Construction Traffic</v>
      </c>
      <c r="F86" s="22" t="str">
        <f>VLOOKUP($A86,lookup!$A$3:$D$29,4,FALSE)</f>
        <v>Construction</v>
      </c>
      <c r="G86" s="22" t="str">
        <f>VLOOKUP($A86,lookup!$A$3:$D$29,2,FALSE)</f>
        <v>traffic</v>
      </c>
      <c r="H86" s="45">
        <v>3.6576926517150682E-4</v>
      </c>
      <c r="I86" s="45">
        <v>3.4910643472254172E-4</v>
      </c>
      <c r="J86" s="122">
        <v>5.7091290031787106E-5</v>
      </c>
      <c r="K86" s="122">
        <v>5.5041872022668235E-6</v>
      </c>
      <c r="L86" s="121">
        <f t="shared" si="17"/>
        <v>6.2595477234053931E-5</v>
      </c>
      <c r="M86" s="122">
        <v>2.2427987884033231E-5</v>
      </c>
      <c r="N86" s="122">
        <v>0</v>
      </c>
      <c r="O86" s="122">
        <v>0</v>
      </c>
      <c r="P86" s="121">
        <f t="shared" si="12"/>
        <v>2.2427987884033231E-5</v>
      </c>
      <c r="Q86" s="122">
        <v>1.4914348669002777E-6</v>
      </c>
      <c r="R86" s="122">
        <v>0</v>
      </c>
      <c r="S86" s="122">
        <v>2.1744448037607137E-5</v>
      </c>
      <c r="T86" s="122">
        <v>0</v>
      </c>
      <c r="U86" s="122">
        <v>0</v>
      </c>
      <c r="V86" s="121">
        <f t="shared" si="13"/>
        <v>2.1744448037607137E-5</v>
      </c>
      <c r="W86" s="122">
        <v>0</v>
      </c>
    </row>
    <row r="87" spans="1:23" s="21" customFormat="1">
      <c r="A87" s="103" t="s">
        <v>103</v>
      </c>
      <c r="B87" s="21" t="str">
        <f>VLOOKUP(D87,fips_xref!$A$5:$C$26,2,FALSE)</f>
        <v>Moffat</v>
      </c>
      <c r="C87" s="43" t="str">
        <f t="shared" si="16"/>
        <v>08</v>
      </c>
      <c r="D87" s="44" t="s">
        <v>40</v>
      </c>
      <c r="E87" s="22" t="str">
        <f>VLOOKUP($A87,lookup!$A$3:$D$29,3,FALSE)</f>
        <v>Construction Traffic</v>
      </c>
      <c r="F87" s="22" t="str">
        <f>VLOOKUP($A87,lookup!$A$3:$D$29,4,FALSE)</f>
        <v>Construction</v>
      </c>
      <c r="G87" s="22" t="str">
        <f>VLOOKUP($A87,lookup!$A$3:$D$29,2,FALSE)</f>
        <v>traffic</v>
      </c>
      <c r="H87" s="45">
        <v>5.8523082427441083E-4</v>
      </c>
      <c r="I87" s="45">
        <v>5.5857029555606669E-4</v>
      </c>
      <c r="J87" s="122">
        <v>9.1346064050859359E-5</v>
      </c>
      <c r="K87" s="122">
        <v>8.806699523626917E-6</v>
      </c>
      <c r="L87" s="121">
        <f t="shared" si="17"/>
        <v>1.0015276357448627E-4</v>
      </c>
      <c r="M87" s="122">
        <v>3.5884780614453168E-5</v>
      </c>
      <c r="N87" s="122">
        <v>0</v>
      </c>
      <c r="O87" s="122">
        <v>0</v>
      </c>
      <c r="P87" s="121">
        <f t="shared" si="12"/>
        <v>3.5884780614453168E-5</v>
      </c>
      <c r="Q87" s="122">
        <v>2.3862957870404441E-6</v>
      </c>
      <c r="R87" s="122">
        <v>0</v>
      </c>
      <c r="S87" s="122">
        <v>3.4791116860171414E-5</v>
      </c>
      <c r="T87" s="122">
        <v>0</v>
      </c>
      <c r="U87" s="122">
        <v>0</v>
      </c>
      <c r="V87" s="121">
        <f t="shared" si="13"/>
        <v>3.4791116860171414E-5</v>
      </c>
      <c r="W87" s="122">
        <v>0</v>
      </c>
    </row>
    <row r="88" spans="1:23" s="21" customFormat="1">
      <c r="A88" s="103" t="s">
        <v>103</v>
      </c>
      <c r="B88" s="21" t="str">
        <f>VLOOKUP(D88,fips_xref!$A$5:$C$26,2,FALSE)</f>
        <v>Rio Blanco</v>
      </c>
      <c r="C88" s="43" t="str">
        <f t="shared" si="16"/>
        <v>08</v>
      </c>
      <c r="D88" s="44" t="s">
        <v>41</v>
      </c>
      <c r="E88" s="22" t="str">
        <f>VLOOKUP($A88,lookup!$A$3:$D$29,3,FALSE)</f>
        <v>Construction Traffic</v>
      </c>
      <c r="F88" s="22" t="str">
        <f>VLOOKUP($A88,lookup!$A$3:$D$29,4,FALSE)</f>
        <v>Construction</v>
      </c>
      <c r="G88" s="22" t="str">
        <f>VLOOKUP($A88,lookup!$A$3:$D$29,2,FALSE)</f>
        <v>traffic</v>
      </c>
      <c r="H88" s="45">
        <v>2.5116156208443464E-3</v>
      </c>
      <c r="I88" s="45">
        <v>2.3971975184281197E-3</v>
      </c>
      <c r="J88" s="122">
        <v>3.9202685821827142E-4</v>
      </c>
      <c r="K88" s="122">
        <v>3.7795418788898857E-5</v>
      </c>
      <c r="L88" s="121">
        <f t="shared" ref="L88:L151" si="18">SUM(J88:K88)</f>
        <v>4.298222770071703E-4</v>
      </c>
      <c r="M88" s="122">
        <v>1.5400551680369484E-4</v>
      </c>
      <c r="N88" s="122">
        <v>0</v>
      </c>
      <c r="O88" s="122">
        <v>0</v>
      </c>
      <c r="P88" s="121">
        <f t="shared" si="12"/>
        <v>1.5400551680369484E-4</v>
      </c>
      <c r="Q88" s="122">
        <v>1.0241186086048574E-5</v>
      </c>
      <c r="R88" s="122">
        <v>0</v>
      </c>
      <c r="S88" s="122">
        <v>1.4931187652490234E-4</v>
      </c>
      <c r="T88" s="122">
        <v>0</v>
      </c>
      <c r="U88" s="122">
        <v>0</v>
      </c>
      <c r="V88" s="121">
        <f t="shared" si="13"/>
        <v>1.4931187652490234E-4</v>
      </c>
      <c r="W88" s="122">
        <v>0</v>
      </c>
    </row>
    <row r="89" spans="1:23" s="21" customFormat="1">
      <c r="A89" s="103" t="s">
        <v>103</v>
      </c>
      <c r="B89" s="21" t="str">
        <f>VLOOKUP(D89,fips_xref!$A$5:$C$26,2,FALSE)</f>
        <v>Routt</v>
      </c>
      <c r="C89" s="43" t="str">
        <f t="shared" si="16"/>
        <v>08</v>
      </c>
      <c r="D89" s="44" t="s">
        <v>42</v>
      </c>
      <c r="E89" s="22" t="str">
        <f>VLOOKUP($A89,lookup!$A$3:$D$29,3,FALSE)</f>
        <v>Construction Traffic</v>
      </c>
      <c r="F89" s="22" t="str">
        <f>VLOOKUP($A89,lookup!$A$3:$D$29,4,FALSE)</f>
        <v>Construction</v>
      </c>
      <c r="G89" s="22" t="str">
        <f>VLOOKUP($A89,lookup!$A$3:$D$29,2,FALSE)</f>
        <v>traffic</v>
      </c>
      <c r="H89" s="45">
        <v>4.8769235356200905E-5</v>
      </c>
      <c r="I89" s="45">
        <v>4.6547524629672231E-5</v>
      </c>
      <c r="J89" s="122">
        <v>7.6121720042382808E-6</v>
      </c>
      <c r="K89" s="122">
        <v>7.3389162696890986E-7</v>
      </c>
      <c r="L89" s="121">
        <f t="shared" si="18"/>
        <v>8.3460636312071905E-6</v>
      </c>
      <c r="M89" s="122">
        <v>2.9903983845377641E-6</v>
      </c>
      <c r="N89" s="122">
        <v>0</v>
      </c>
      <c r="O89" s="122">
        <v>0</v>
      </c>
      <c r="P89" s="121">
        <f t="shared" si="12"/>
        <v>2.9903983845377641E-6</v>
      </c>
      <c r="Q89" s="122">
        <v>1.9885798225337035E-7</v>
      </c>
      <c r="R89" s="122">
        <v>0</v>
      </c>
      <c r="S89" s="122">
        <v>2.8992597383476183E-6</v>
      </c>
      <c r="T89" s="122">
        <v>0</v>
      </c>
      <c r="U89" s="122">
        <v>0</v>
      </c>
      <c r="V89" s="121">
        <f t="shared" si="13"/>
        <v>2.8992597383476183E-6</v>
      </c>
      <c r="W89" s="122">
        <v>0</v>
      </c>
    </row>
    <row r="90" spans="1:23" s="21" customFormat="1">
      <c r="A90" s="103" t="s">
        <v>164</v>
      </c>
      <c r="B90" s="21" t="str">
        <f>VLOOKUP(D90,fips_xref!$A$5:$C$26,2,FALSE)</f>
        <v>Delta</v>
      </c>
      <c r="C90" s="43" t="str">
        <f t="shared" si="16"/>
        <v>08</v>
      </c>
      <c r="D90" s="44" t="s">
        <v>36</v>
      </c>
      <c r="E90" s="22" t="str">
        <f>VLOOKUP($A90,lookup!$A$3:$D$29,3,FALSE)</f>
        <v>Construction Traffic</v>
      </c>
      <c r="F90" s="22" t="str">
        <f>VLOOKUP($A90,lookup!$A$3:$D$29,4,FALSE)</f>
        <v>Construction</v>
      </c>
      <c r="G90" s="22" t="str">
        <f>VLOOKUP($A90,lookup!$A$3:$D$29,2,FALSE)</f>
        <v>traffic</v>
      </c>
      <c r="H90" s="45">
        <v>0</v>
      </c>
      <c r="I90" s="45">
        <v>0</v>
      </c>
      <c r="J90" s="122">
        <v>0</v>
      </c>
      <c r="K90" s="122">
        <v>0</v>
      </c>
      <c r="L90" s="121">
        <f t="shared" si="18"/>
        <v>0</v>
      </c>
      <c r="M90" s="122">
        <v>0</v>
      </c>
      <c r="N90" s="122">
        <v>0</v>
      </c>
      <c r="O90" s="122">
        <v>0</v>
      </c>
      <c r="P90" s="121">
        <f t="shared" si="12"/>
        <v>0</v>
      </c>
      <c r="Q90" s="122">
        <v>0</v>
      </c>
      <c r="R90" s="122">
        <v>0</v>
      </c>
      <c r="S90" s="122">
        <v>0</v>
      </c>
      <c r="T90" s="122">
        <v>0</v>
      </c>
      <c r="U90" s="122">
        <v>0</v>
      </c>
      <c r="V90" s="121">
        <f t="shared" si="13"/>
        <v>0</v>
      </c>
      <c r="W90" s="122">
        <v>0</v>
      </c>
    </row>
    <row r="91" spans="1:23" s="21" customFormat="1">
      <c r="A91" s="103" t="s">
        <v>164</v>
      </c>
      <c r="B91" s="21" t="str">
        <f>VLOOKUP(D91,fips_xref!$A$5:$C$26,2,FALSE)</f>
        <v>Garfield</v>
      </c>
      <c r="C91" s="43" t="str">
        <f t="shared" si="16"/>
        <v>08</v>
      </c>
      <c r="D91" s="44" t="s">
        <v>37</v>
      </c>
      <c r="E91" s="22" t="str">
        <f>VLOOKUP($A91,lookup!$A$3:$D$29,3,FALSE)</f>
        <v>Construction Traffic</v>
      </c>
      <c r="F91" s="22" t="str">
        <f>VLOOKUP($A91,lookup!$A$3:$D$29,4,FALSE)</f>
        <v>Construction</v>
      </c>
      <c r="G91" s="22" t="str">
        <f>VLOOKUP($A91,lookup!$A$3:$D$29,2,FALSE)</f>
        <v>traffic</v>
      </c>
      <c r="H91" s="45">
        <v>14.383632574307875</v>
      </c>
      <c r="I91" s="45">
        <v>11.570118214197612</v>
      </c>
      <c r="J91" s="122">
        <v>1.4351324018397391</v>
      </c>
      <c r="K91" s="122">
        <v>0.18573422634946504</v>
      </c>
      <c r="L91" s="121">
        <f t="shared" si="18"/>
        <v>1.6208666281892041</v>
      </c>
      <c r="M91" s="122">
        <v>0.8379626168217289</v>
      </c>
      <c r="N91" s="122">
        <v>0.15235968408976594</v>
      </c>
      <c r="O91" s="122">
        <v>1.9982766860306454E-2</v>
      </c>
      <c r="P91" s="121">
        <f t="shared" si="12"/>
        <v>50.20045457153477</v>
      </c>
      <c r="Q91" s="122">
        <v>5.8165192473567717E-2</v>
      </c>
      <c r="R91" s="122">
        <v>49.190149503762967</v>
      </c>
      <c r="S91" s="122">
        <v>0.81244423381786668</v>
      </c>
      <c r="T91" s="122">
        <v>3.9884735188694287E-2</v>
      </c>
      <c r="U91" s="122">
        <v>4.7920311998626208E-3</v>
      </c>
      <c r="V91" s="121">
        <f t="shared" si="13"/>
        <v>6.4296233170990655</v>
      </c>
      <c r="W91" s="122">
        <v>5.572502316892642</v>
      </c>
    </row>
    <row r="92" spans="1:23" s="21" customFormat="1">
      <c r="A92" s="103" t="s">
        <v>164</v>
      </c>
      <c r="B92" s="21" t="str">
        <f>VLOOKUP(D92,fips_xref!$A$5:$C$26,2,FALSE)</f>
        <v>Gunnison</v>
      </c>
      <c r="C92" s="43" t="str">
        <f t="shared" si="16"/>
        <v>08</v>
      </c>
      <c r="D92" s="44" t="s">
        <v>38</v>
      </c>
      <c r="E92" s="22" t="str">
        <f>VLOOKUP($A92,lookup!$A$3:$D$29,3,FALSE)</f>
        <v>Construction Traffic</v>
      </c>
      <c r="F92" s="22" t="str">
        <f>VLOOKUP($A92,lookup!$A$3:$D$29,4,FALSE)</f>
        <v>Construction</v>
      </c>
      <c r="G92" s="22" t="str">
        <f>VLOOKUP($A92,lookup!$A$3:$D$29,2,FALSE)</f>
        <v>traffic</v>
      </c>
      <c r="H92" s="45">
        <v>9.666419740798303E-2</v>
      </c>
      <c r="I92" s="45">
        <v>7.7756170794338775E-2</v>
      </c>
      <c r="J92" s="122">
        <v>9.6447070016111493E-3</v>
      </c>
      <c r="K92" s="122">
        <v>1.2482138867571575E-3</v>
      </c>
      <c r="L92" s="121">
        <f t="shared" si="18"/>
        <v>1.0892920888368306E-2</v>
      </c>
      <c r="M92" s="122">
        <v>5.6314691990707582E-3</v>
      </c>
      <c r="N92" s="122">
        <v>1.0239226081301474E-3</v>
      </c>
      <c r="O92" s="122">
        <v>1.3429278803969391E-4</v>
      </c>
      <c r="P92" s="121">
        <f t="shared" si="12"/>
        <v>0.3373686463140777</v>
      </c>
      <c r="Q92" s="122">
        <v>3.9089511070946042E-4</v>
      </c>
      <c r="R92" s="122">
        <v>0.33057896171883711</v>
      </c>
      <c r="S92" s="122">
        <v>5.4599746896362008E-3</v>
      </c>
      <c r="T92" s="122">
        <v>2.6804257519283793E-4</v>
      </c>
      <c r="U92" s="122">
        <v>3.2204510751764923E-5</v>
      </c>
      <c r="V92" s="121">
        <f t="shared" si="13"/>
        <v>4.3209834120289413E-2</v>
      </c>
      <c r="W92" s="122">
        <v>3.7449612344708609E-2</v>
      </c>
    </row>
    <row r="93" spans="1:23" s="21" customFormat="1">
      <c r="A93" s="103" t="s">
        <v>164</v>
      </c>
      <c r="B93" s="21" t="str">
        <f>VLOOKUP(D93,fips_xref!$A$5:$C$26,2,FALSE)</f>
        <v>Mesa</v>
      </c>
      <c r="C93" s="43" t="str">
        <f t="shared" si="16"/>
        <v>08</v>
      </c>
      <c r="D93" s="44" t="s">
        <v>39</v>
      </c>
      <c r="E93" s="22" t="str">
        <f>VLOOKUP($A93,lookup!$A$3:$D$29,3,FALSE)</f>
        <v>Construction Traffic</v>
      </c>
      <c r="F93" s="22" t="str">
        <f>VLOOKUP($A93,lookup!$A$3:$D$29,4,FALSE)</f>
        <v>Construction</v>
      </c>
      <c r="G93" s="22" t="str">
        <f>VLOOKUP($A93,lookup!$A$3:$D$29,2,FALSE)</f>
        <v>traffic</v>
      </c>
      <c r="H93" s="45">
        <v>0.28999259222394907</v>
      </c>
      <c r="I93" s="45">
        <v>0.23326851238301635</v>
      </c>
      <c r="J93" s="122">
        <v>2.893412100483345E-2</v>
      </c>
      <c r="K93" s="122">
        <v>3.7446416602714729E-3</v>
      </c>
      <c r="L93" s="121">
        <f t="shared" si="18"/>
        <v>3.2678762665104923E-2</v>
      </c>
      <c r="M93" s="122">
        <v>1.6894407597212276E-2</v>
      </c>
      <c r="N93" s="122">
        <v>3.0717678243904422E-3</v>
      </c>
      <c r="O93" s="122">
        <v>4.0287836411908169E-4</v>
      </c>
      <c r="P93" s="121">
        <f t="shared" si="12"/>
        <v>1.0121059389422331</v>
      </c>
      <c r="Q93" s="122">
        <v>1.1726853321283814E-3</v>
      </c>
      <c r="R93" s="122">
        <v>0.99173688515651137</v>
      </c>
      <c r="S93" s="122">
        <v>1.6379924068908602E-2</v>
      </c>
      <c r="T93" s="122">
        <v>8.041277255785139E-4</v>
      </c>
      <c r="U93" s="122">
        <v>9.6613532255294775E-5</v>
      </c>
      <c r="V93" s="121">
        <f t="shared" si="13"/>
        <v>0.12962950236086826</v>
      </c>
      <c r="W93" s="122">
        <v>0.11234883703412585</v>
      </c>
    </row>
    <row r="94" spans="1:23" s="21" customFormat="1">
      <c r="A94" s="103" t="s">
        <v>164</v>
      </c>
      <c r="B94" s="21" t="str">
        <f>VLOOKUP(D94,fips_xref!$A$5:$C$26,2,FALSE)</f>
        <v>Moffat</v>
      </c>
      <c r="C94" s="43" t="str">
        <f t="shared" si="16"/>
        <v>08</v>
      </c>
      <c r="D94" s="44" t="s">
        <v>40</v>
      </c>
      <c r="E94" s="22" t="str">
        <f>VLOOKUP($A94,lookup!$A$3:$D$29,3,FALSE)</f>
        <v>Construction Traffic</v>
      </c>
      <c r="F94" s="22" t="str">
        <f>VLOOKUP($A94,lookup!$A$3:$D$29,4,FALSE)</f>
        <v>Construction</v>
      </c>
      <c r="G94" s="22" t="str">
        <f>VLOOKUP($A94,lookup!$A$3:$D$29,2,FALSE)</f>
        <v>traffic</v>
      </c>
      <c r="H94" s="45">
        <v>0.46398814755831852</v>
      </c>
      <c r="I94" s="45">
        <v>0.37322961981282615</v>
      </c>
      <c r="J94" s="122">
        <v>4.6294593607733518E-2</v>
      </c>
      <c r="K94" s="122">
        <v>5.9914266564343559E-3</v>
      </c>
      <c r="L94" s="121">
        <f t="shared" si="18"/>
        <v>5.2286020264167871E-2</v>
      </c>
      <c r="M94" s="122">
        <v>2.703105215553964E-2</v>
      </c>
      <c r="N94" s="122">
        <v>4.9148285190247073E-3</v>
      </c>
      <c r="O94" s="122">
        <v>6.4460538259053068E-4</v>
      </c>
      <c r="P94" s="121">
        <f t="shared" si="12"/>
        <v>1.6193695023075729</v>
      </c>
      <c r="Q94" s="122">
        <v>1.8762965314054101E-3</v>
      </c>
      <c r="R94" s="122">
        <v>1.5867790162504181</v>
      </c>
      <c r="S94" s="122">
        <v>2.6207878510253763E-2</v>
      </c>
      <c r="T94" s="122">
        <v>1.2866043609256221E-3</v>
      </c>
      <c r="U94" s="122">
        <v>1.5458165160847162E-4</v>
      </c>
      <c r="V94" s="121">
        <f t="shared" si="13"/>
        <v>0.20740720377738919</v>
      </c>
      <c r="W94" s="122">
        <v>0.17975813925460132</v>
      </c>
    </row>
    <row r="95" spans="1:23" s="21" customFormat="1">
      <c r="A95" s="103" t="s">
        <v>164</v>
      </c>
      <c r="B95" s="21" t="str">
        <f>VLOOKUP(D95,fips_xref!$A$5:$C$26,2,FALSE)</f>
        <v>Rio Blanco</v>
      </c>
      <c r="C95" s="43" t="str">
        <f t="shared" si="16"/>
        <v>08</v>
      </c>
      <c r="D95" s="44" t="s">
        <v>41</v>
      </c>
      <c r="E95" s="22" t="str">
        <f>VLOOKUP($A95,lookup!$A$3:$D$29,3,FALSE)</f>
        <v>Construction Traffic</v>
      </c>
      <c r="F95" s="22" t="str">
        <f>VLOOKUP($A95,lookup!$A$3:$D$29,4,FALSE)</f>
        <v>Construction</v>
      </c>
      <c r="G95" s="22" t="str">
        <f>VLOOKUP($A95,lookup!$A$3:$D$29,2,FALSE)</f>
        <v>traffic</v>
      </c>
      <c r="H95" s="45">
        <v>1.9912824666044504</v>
      </c>
      <c r="I95" s="45">
        <v>1.6017771183633789</v>
      </c>
      <c r="J95" s="122">
        <v>0.19868096423318968</v>
      </c>
      <c r="K95" s="122">
        <v>2.5713206067197444E-2</v>
      </c>
      <c r="L95" s="121">
        <f t="shared" si="18"/>
        <v>0.22439417030038711</v>
      </c>
      <c r="M95" s="122">
        <v>0.11600826550085763</v>
      </c>
      <c r="N95" s="122">
        <v>2.1092805727481036E-2</v>
      </c>
      <c r="O95" s="122">
        <v>2.7664314336176945E-3</v>
      </c>
      <c r="P95" s="121">
        <f t="shared" si="12"/>
        <v>6.9497941140700012</v>
      </c>
      <c r="Q95" s="122">
        <v>8.0524392806148853E-3</v>
      </c>
      <c r="R95" s="122">
        <v>6.809926611408045</v>
      </c>
      <c r="S95" s="122">
        <v>0.11247547860650574</v>
      </c>
      <c r="T95" s="122">
        <v>5.5216770489724615E-3</v>
      </c>
      <c r="U95" s="122">
        <v>6.6341292148635743E-4</v>
      </c>
      <c r="V95" s="121">
        <f t="shared" si="13"/>
        <v>0.89012258287796209</v>
      </c>
      <c r="W95" s="122">
        <v>0.77146201430099748</v>
      </c>
    </row>
    <row r="96" spans="1:23" s="21" customFormat="1">
      <c r="A96" s="103" t="s">
        <v>164</v>
      </c>
      <c r="B96" s="21" t="str">
        <f>VLOOKUP(D96,fips_xref!$A$5:$C$26,2,FALSE)</f>
        <v>Routt</v>
      </c>
      <c r="C96" s="43" t="str">
        <f t="shared" si="16"/>
        <v>08</v>
      </c>
      <c r="D96" s="44" t="s">
        <v>42</v>
      </c>
      <c r="E96" s="22" t="str">
        <f>VLOOKUP($A96,lookup!$A$3:$D$29,3,FALSE)</f>
        <v>Construction Traffic</v>
      </c>
      <c r="F96" s="22" t="str">
        <f>VLOOKUP($A96,lookup!$A$3:$D$29,4,FALSE)</f>
        <v>Construction</v>
      </c>
      <c r="G96" s="22" t="str">
        <f>VLOOKUP($A96,lookup!$A$3:$D$29,2,FALSE)</f>
        <v>traffic</v>
      </c>
      <c r="H96" s="45">
        <v>3.8665678963193208E-2</v>
      </c>
      <c r="I96" s="45">
        <v>3.1102468317735513E-2</v>
      </c>
      <c r="J96" s="122">
        <v>3.85788280064446E-3</v>
      </c>
      <c r="K96" s="122">
        <v>4.9928555470286299E-4</v>
      </c>
      <c r="L96" s="121">
        <f t="shared" si="18"/>
        <v>4.3571683553473226E-3</v>
      </c>
      <c r="M96" s="122">
        <v>2.2525876796283036E-3</v>
      </c>
      <c r="N96" s="122">
        <v>4.0956904325205898E-4</v>
      </c>
      <c r="O96" s="122">
        <v>5.3717115215877557E-5</v>
      </c>
      <c r="P96" s="121">
        <f t="shared" si="12"/>
        <v>0.13494745852563109</v>
      </c>
      <c r="Q96" s="122">
        <v>1.5635804428378418E-4</v>
      </c>
      <c r="R96" s="122">
        <v>0.13223158468753485</v>
      </c>
      <c r="S96" s="122">
        <v>2.1839898758544804E-3</v>
      </c>
      <c r="T96" s="122">
        <v>1.0721703007713519E-4</v>
      </c>
      <c r="U96" s="122">
        <v>1.288180430070597E-5</v>
      </c>
      <c r="V96" s="121">
        <f t="shared" si="13"/>
        <v>1.7283933648115767E-2</v>
      </c>
      <c r="W96" s="122">
        <v>1.4979844937883445E-2</v>
      </c>
    </row>
    <row r="97" spans="1:23" s="21" customFormat="1">
      <c r="A97" s="103" t="s">
        <v>104</v>
      </c>
      <c r="B97" s="21" t="str">
        <f>VLOOKUP(D97,fips_xref!$A$5:$C$26,2,FALSE)</f>
        <v>Delta</v>
      </c>
      <c r="C97" s="43" t="str">
        <f t="shared" si="16"/>
        <v>08</v>
      </c>
      <c r="D97" s="44" t="s">
        <v>36</v>
      </c>
      <c r="E97" s="22" t="str">
        <f>VLOOKUP($A97,lookup!$A$3:$D$29,3,FALSE)</f>
        <v>Construction Traffic</v>
      </c>
      <c r="F97" s="22" t="str">
        <f>VLOOKUP($A97,lookup!$A$3:$D$29,4,FALSE)</f>
        <v>Construction</v>
      </c>
      <c r="G97" s="22" t="str">
        <f>VLOOKUP($A97,lookup!$A$3:$D$29,2,FALSE)</f>
        <v>traffic</v>
      </c>
      <c r="H97" s="45">
        <v>0</v>
      </c>
      <c r="I97" s="45">
        <v>0</v>
      </c>
      <c r="J97" s="122">
        <v>0</v>
      </c>
      <c r="K97" s="122">
        <v>0</v>
      </c>
      <c r="L97" s="121">
        <f t="shared" si="18"/>
        <v>0</v>
      </c>
      <c r="M97" s="122">
        <v>0</v>
      </c>
      <c r="N97" s="122">
        <v>0</v>
      </c>
      <c r="O97" s="122">
        <v>0</v>
      </c>
      <c r="P97" s="121">
        <f t="shared" si="12"/>
        <v>0</v>
      </c>
      <c r="Q97" s="122">
        <v>0</v>
      </c>
      <c r="R97" s="122">
        <v>0</v>
      </c>
      <c r="S97" s="122">
        <v>0</v>
      </c>
      <c r="T97" s="122">
        <v>0</v>
      </c>
      <c r="U97" s="122">
        <v>0</v>
      </c>
      <c r="V97" s="121">
        <f t="shared" si="13"/>
        <v>0</v>
      </c>
      <c r="W97" s="122">
        <v>0</v>
      </c>
    </row>
    <row r="98" spans="1:23" s="21" customFormat="1">
      <c r="A98" s="103" t="s">
        <v>104</v>
      </c>
      <c r="B98" s="21" t="str">
        <f>VLOOKUP(D98,fips_xref!$A$5:$C$26,2,FALSE)</f>
        <v>Garfield</v>
      </c>
      <c r="C98" s="43" t="str">
        <f t="shared" si="16"/>
        <v>08</v>
      </c>
      <c r="D98" s="44" t="s">
        <v>37</v>
      </c>
      <c r="E98" s="22" t="str">
        <f>VLOOKUP($A98,lookup!$A$3:$D$29,3,FALSE)</f>
        <v>Construction Traffic</v>
      </c>
      <c r="F98" s="22" t="str">
        <f>VLOOKUP($A98,lookup!$A$3:$D$29,4,FALSE)</f>
        <v>Construction</v>
      </c>
      <c r="G98" s="22" t="str">
        <f>VLOOKUP($A98,lookup!$A$3:$D$29,2,FALSE)</f>
        <v>traffic</v>
      </c>
      <c r="H98" s="45">
        <v>9.272262267039082</v>
      </c>
      <c r="I98" s="45">
        <v>4.3710102933645558</v>
      </c>
      <c r="J98" s="122">
        <v>0.95960676322297245</v>
      </c>
      <c r="K98" s="122">
        <v>2.7793118068486219E-2</v>
      </c>
      <c r="L98" s="121">
        <f t="shared" si="18"/>
        <v>0.98739988129145861</v>
      </c>
      <c r="M98" s="122">
        <v>0.51242781091593714</v>
      </c>
      <c r="N98" s="122">
        <v>0</v>
      </c>
      <c r="O98" s="122">
        <v>0</v>
      </c>
      <c r="P98" s="121">
        <f t="shared" si="12"/>
        <v>0.51242781091593714</v>
      </c>
      <c r="Q98" s="122">
        <v>3.5223446357911768E-2</v>
      </c>
      <c r="R98" s="122">
        <v>0</v>
      </c>
      <c r="S98" s="122">
        <v>0.49701962032419073</v>
      </c>
      <c r="T98" s="122">
        <v>0</v>
      </c>
      <c r="U98" s="122">
        <v>0</v>
      </c>
      <c r="V98" s="121">
        <f t="shared" si="13"/>
        <v>0.49701962032419073</v>
      </c>
      <c r="W98" s="122">
        <v>0</v>
      </c>
    </row>
    <row r="99" spans="1:23" s="21" customFormat="1">
      <c r="A99" s="103" t="s">
        <v>104</v>
      </c>
      <c r="B99" s="21" t="str">
        <f>VLOOKUP(D99,fips_xref!$A$5:$C$26,2,FALSE)</f>
        <v>Gunnison</v>
      </c>
      <c r="C99" s="43" t="str">
        <f t="shared" si="16"/>
        <v>08</v>
      </c>
      <c r="D99" s="44" t="s">
        <v>38</v>
      </c>
      <c r="E99" s="22" t="str">
        <f>VLOOKUP($A99,lookup!$A$3:$D$29,3,FALSE)</f>
        <v>Construction Traffic</v>
      </c>
      <c r="F99" s="22" t="str">
        <f>VLOOKUP($A99,lookup!$A$3:$D$29,4,FALSE)</f>
        <v>Construction</v>
      </c>
      <c r="G99" s="22" t="str">
        <f>VLOOKUP($A99,lookup!$A$3:$D$29,2,FALSE)</f>
        <v>traffic</v>
      </c>
      <c r="H99" s="45">
        <v>6.23135905042949E-2</v>
      </c>
      <c r="I99" s="45">
        <v>2.9375069175837071E-2</v>
      </c>
      <c r="J99" s="122">
        <v>6.4489701829500831E-3</v>
      </c>
      <c r="K99" s="122">
        <v>1.8678170744950416E-4</v>
      </c>
      <c r="L99" s="121">
        <f t="shared" si="18"/>
        <v>6.635751890399587E-3</v>
      </c>
      <c r="M99" s="122">
        <v>3.4437352884135559E-3</v>
      </c>
      <c r="N99" s="122">
        <v>0</v>
      </c>
      <c r="O99" s="122">
        <v>0</v>
      </c>
      <c r="P99" s="121">
        <f t="shared" si="12"/>
        <v>3.4437352884135559E-3</v>
      </c>
      <c r="Q99" s="122">
        <v>2.3671670939456833E-4</v>
      </c>
      <c r="R99" s="122">
        <v>0</v>
      </c>
      <c r="S99" s="122">
        <v>3.3401856204582706E-3</v>
      </c>
      <c r="T99" s="122">
        <v>0</v>
      </c>
      <c r="U99" s="122">
        <v>0</v>
      </c>
      <c r="V99" s="121">
        <f t="shared" si="13"/>
        <v>3.3401856204582706E-3</v>
      </c>
      <c r="W99" s="122">
        <v>0</v>
      </c>
    </row>
    <row r="100" spans="1:23" s="21" customFormat="1">
      <c r="A100" s="103" t="s">
        <v>104</v>
      </c>
      <c r="B100" s="21" t="str">
        <f>VLOOKUP(D100,fips_xref!$A$5:$C$26,2,FALSE)</f>
        <v>Mesa</v>
      </c>
      <c r="C100" s="43" t="str">
        <f t="shared" si="16"/>
        <v>08</v>
      </c>
      <c r="D100" s="44" t="s">
        <v>39</v>
      </c>
      <c r="E100" s="22" t="str">
        <f>VLOOKUP($A100,lookup!$A$3:$D$29,3,FALSE)</f>
        <v>Construction Traffic</v>
      </c>
      <c r="F100" s="22" t="str">
        <f>VLOOKUP($A100,lookup!$A$3:$D$29,4,FALSE)</f>
        <v>Construction</v>
      </c>
      <c r="G100" s="22" t="str">
        <f>VLOOKUP($A100,lookup!$A$3:$D$29,2,FALSE)</f>
        <v>traffic</v>
      </c>
      <c r="H100" s="45">
        <v>0.18694077151288471</v>
      </c>
      <c r="I100" s="45">
        <v>8.8125207527511212E-2</v>
      </c>
      <c r="J100" s="122">
        <v>1.9346910548850252E-2</v>
      </c>
      <c r="K100" s="122">
        <v>5.6034512234851247E-4</v>
      </c>
      <c r="L100" s="121">
        <f t="shared" si="18"/>
        <v>1.9907255671198765E-2</v>
      </c>
      <c r="M100" s="122">
        <v>1.0331205865240669E-2</v>
      </c>
      <c r="N100" s="122">
        <v>0</v>
      </c>
      <c r="O100" s="122">
        <v>0</v>
      </c>
      <c r="P100" s="121">
        <f t="shared" si="12"/>
        <v>1.0331205865240669E-2</v>
      </c>
      <c r="Q100" s="122">
        <v>7.1015012818370507E-4</v>
      </c>
      <c r="R100" s="122">
        <v>0</v>
      </c>
      <c r="S100" s="122">
        <v>1.0020556861374813E-2</v>
      </c>
      <c r="T100" s="122">
        <v>0</v>
      </c>
      <c r="U100" s="122">
        <v>0</v>
      </c>
      <c r="V100" s="121">
        <f t="shared" si="13"/>
        <v>1.0020556861374813E-2</v>
      </c>
      <c r="W100" s="122">
        <v>0</v>
      </c>
    </row>
    <row r="101" spans="1:23" s="21" customFormat="1">
      <c r="A101" s="103" t="s">
        <v>104</v>
      </c>
      <c r="B101" s="21" t="str">
        <f>VLOOKUP(D101,fips_xref!$A$5:$C$26,2,FALSE)</f>
        <v>Moffat</v>
      </c>
      <c r="C101" s="43" t="str">
        <f t="shared" si="16"/>
        <v>08</v>
      </c>
      <c r="D101" s="44" t="s">
        <v>40</v>
      </c>
      <c r="E101" s="22" t="str">
        <f>VLOOKUP($A101,lookup!$A$3:$D$29,3,FALSE)</f>
        <v>Construction Traffic</v>
      </c>
      <c r="F101" s="22" t="str">
        <f>VLOOKUP($A101,lookup!$A$3:$D$29,4,FALSE)</f>
        <v>Construction</v>
      </c>
      <c r="G101" s="22" t="str">
        <f>VLOOKUP($A101,lookup!$A$3:$D$29,2,FALSE)</f>
        <v>traffic</v>
      </c>
      <c r="H101" s="45">
        <v>0.29910523442061554</v>
      </c>
      <c r="I101" s="45">
        <v>0.14100033204401793</v>
      </c>
      <c r="J101" s="122">
        <v>3.09550568781604E-2</v>
      </c>
      <c r="K101" s="122">
        <v>8.9655219575761986E-4</v>
      </c>
      <c r="L101" s="121">
        <f t="shared" si="18"/>
        <v>3.185160907391802E-2</v>
      </c>
      <c r="M101" s="122">
        <v>1.6529929384385068E-2</v>
      </c>
      <c r="N101" s="122">
        <v>0</v>
      </c>
      <c r="O101" s="122">
        <v>0</v>
      </c>
      <c r="P101" s="121">
        <f t="shared" si="12"/>
        <v>1.6529929384385068E-2</v>
      </c>
      <c r="Q101" s="122">
        <v>1.1362402050939279E-3</v>
      </c>
      <c r="R101" s="122">
        <v>0</v>
      </c>
      <c r="S101" s="122">
        <v>1.6032890978199699E-2</v>
      </c>
      <c r="T101" s="122">
        <v>0</v>
      </c>
      <c r="U101" s="122">
        <v>0</v>
      </c>
      <c r="V101" s="121">
        <f t="shared" si="13"/>
        <v>1.6032890978199699E-2</v>
      </c>
      <c r="W101" s="122">
        <v>0</v>
      </c>
    </row>
    <row r="102" spans="1:23" s="21" customFormat="1">
      <c r="A102" s="103" t="s">
        <v>104</v>
      </c>
      <c r="B102" s="21" t="str">
        <f>VLOOKUP(D102,fips_xref!$A$5:$C$26,2,FALSE)</f>
        <v>Rio Blanco</v>
      </c>
      <c r="C102" s="43" t="str">
        <f t="shared" si="16"/>
        <v>08</v>
      </c>
      <c r="D102" s="44" t="s">
        <v>41</v>
      </c>
      <c r="E102" s="22" t="str">
        <f>VLOOKUP($A102,lookup!$A$3:$D$29,3,FALSE)</f>
        <v>Construction Traffic</v>
      </c>
      <c r="F102" s="22" t="str">
        <f>VLOOKUP($A102,lookup!$A$3:$D$29,4,FALSE)</f>
        <v>Construction</v>
      </c>
      <c r="G102" s="22" t="str">
        <f>VLOOKUP($A102,lookup!$A$3:$D$29,2,FALSE)</f>
        <v>traffic</v>
      </c>
      <c r="H102" s="45">
        <v>1.283659964388475</v>
      </c>
      <c r="I102" s="45">
        <v>0.60512642502224367</v>
      </c>
      <c r="J102" s="122">
        <v>0.13284878576877171</v>
      </c>
      <c r="K102" s="122">
        <v>3.8477031734597857E-3</v>
      </c>
      <c r="L102" s="121">
        <f t="shared" si="18"/>
        <v>0.13669648894223149</v>
      </c>
      <c r="M102" s="122">
        <v>7.0940946941319249E-2</v>
      </c>
      <c r="N102" s="122">
        <v>0</v>
      </c>
      <c r="O102" s="122">
        <v>0</v>
      </c>
      <c r="P102" s="121">
        <f t="shared" si="12"/>
        <v>7.0940946941319249E-2</v>
      </c>
      <c r="Q102" s="122">
        <v>4.8763642135281077E-3</v>
      </c>
      <c r="R102" s="122">
        <v>0</v>
      </c>
      <c r="S102" s="122">
        <v>6.8807823781440375E-2</v>
      </c>
      <c r="T102" s="122">
        <v>0</v>
      </c>
      <c r="U102" s="122">
        <v>0</v>
      </c>
      <c r="V102" s="121">
        <f t="shared" si="13"/>
        <v>6.8807823781440375E-2</v>
      </c>
      <c r="W102" s="122">
        <v>0</v>
      </c>
    </row>
    <row r="103" spans="1:23" s="21" customFormat="1">
      <c r="A103" s="103" t="s">
        <v>104</v>
      </c>
      <c r="B103" s="21" t="str">
        <f>VLOOKUP(D103,fips_xref!$A$5:$C$26,2,FALSE)</f>
        <v>Routt</v>
      </c>
      <c r="C103" s="43" t="str">
        <f t="shared" si="16"/>
        <v>08</v>
      </c>
      <c r="D103" s="44" t="s">
        <v>42</v>
      </c>
      <c r="E103" s="22" t="str">
        <f>VLOOKUP($A103,lookup!$A$3:$D$29,3,FALSE)</f>
        <v>Construction Traffic</v>
      </c>
      <c r="F103" s="22" t="str">
        <f>VLOOKUP($A103,lookup!$A$3:$D$29,4,FALSE)</f>
        <v>Construction</v>
      </c>
      <c r="G103" s="22" t="str">
        <f>VLOOKUP($A103,lookup!$A$3:$D$29,2,FALSE)</f>
        <v>traffic</v>
      </c>
      <c r="H103" s="45">
        <v>2.4925436201717961E-2</v>
      </c>
      <c r="I103" s="45">
        <v>1.1750027670334829E-2</v>
      </c>
      <c r="J103" s="122">
        <v>2.5795880731800335E-3</v>
      </c>
      <c r="K103" s="122">
        <v>7.471268297980166E-5</v>
      </c>
      <c r="L103" s="121">
        <f t="shared" si="18"/>
        <v>2.6543007561598353E-3</v>
      </c>
      <c r="M103" s="122">
        <v>1.3774941153654225E-3</v>
      </c>
      <c r="N103" s="122">
        <v>0</v>
      </c>
      <c r="O103" s="122">
        <v>0</v>
      </c>
      <c r="P103" s="121">
        <f t="shared" si="12"/>
        <v>1.3774941153654225E-3</v>
      </c>
      <c r="Q103" s="122">
        <v>9.4686683757827343E-5</v>
      </c>
      <c r="R103" s="122">
        <v>0</v>
      </c>
      <c r="S103" s="122">
        <v>1.3360742481833084E-3</v>
      </c>
      <c r="T103" s="122">
        <v>0</v>
      </c>
      <c r="U103" s="122">
        <v>0</v>
      </c>
      <c r="V103" s="121">
        <f t="shared" si="13"/>
        <v>1.3360742481833084E-3</v>
      </c>
      <c r="W103" s="122">
        <v>0</v>
      </c>
    </row>
    <row r="104" spans="1:23" s="21" customFormat="1">
      <c r="A104" s="104" t="s">
        <v>161</v>
      </c>
      <c r="B104" s="21" t="str">
        <f>VLOOKUP(D104,fips_xref!$A$5:$C$26,2,FALSE)</f>
        <v>Delta</v>
      </c>
      <c r="C104" s="43" t="str">
        <f t="shared" si="16"/>
        <v>08</v>
      </c>
      <c r="D104" s="44" t="s">
        <v>36</v>
      </c>
      <c r="E104" s="21" t="str">
        <f>VLOOKUP($A104,lookup!$A$3:$D$29,3,FALSE)</f>
        <v>Completion Traffic</v>
      </c>
      <c r="F104" s="21" t="str">
        <f>VLOOKUP($A104,lookup!$A$3:$D$29,4,FALSE)</f>
        <v>Completion/Recompletion</v>
      </c>
      <c r="G104" s="21" t="str">
        <f>VLOOKUP($A104,lookup!$A$3:$D$29,2,FALSE)</f>
        <v>traffic</v>
      </c>
      <c r="H104" s="45">
        <v>0</v>
      </c>
      <c r="I104" s="45">
        <v>0</v>
      </c>
      <c r="J104" s="122">
        <v>0</v>
      </c>
      <c r="K104" s="122">
        <v>0</v>
      </c>
      <c r="L104" s="122">
        <f t="shared" si="18"/>
        <v>0</v>
      </c>
      <c r="M104" s="122">
        <v>0</v>
      </c>
      <c r="N104" s="122">
        <v>0</v>
      </c>
      <c r="O104" s="122">
        <v>0</v>
      </c>
      <c r="P104" s="121">
        <f t="shared" si="12"/>
        <v>0</v>
      </c>
      <c r="Q104" s="122">
        <v>0</v>
      </c>
      <c r="R104" s="122">
        <v>0</v>
      </c>
      <c r="S104" s="122">
        <v>0</v>
      </c>
      <c r="T104" s="122">
        <v>0</v>
      </c>
      <c r="U104" s="122">
        <v>0</v>
      </c>
      <c r="V104" s="121">
        <f t="shared" si="13"/>
        <v>0</v>
      </c>
      <c r="W104" s="122">
        <v>0</v>
      </c>
    </row>
    <row r="105" spans="1:23" s="21" customFormat="1">
      <c r="A105" s="104" t="s">
        <v>161</v>
      </c>
      <c r="B105" s="21" t="str">
        <f>VLOOKUP(D105,fips_xref!$A$5:$C$26,2,FALSE)</f>
        <v>Garfield</v>
      </c>
      <c r="C105" s="43" t="str">
        <f t="shared" si="16"/>
        <v>08</v>
      </c>
      <c r="D105" s="44" t="s">
        <v>37</v>
      </c>
      <c r="E105" s="21" t="str">
        <f>VLOOKUP($A105,lookup!$A$3:$D$29,3,FALSE)</f>
        <v>Completion Traffic</v>
      </c>
      <c r="F105" s="21" t="str">
        <f>VLOOKUP($A105,lookup!$A$3:$D$29,4,FALSE)</f>
        <v>Completion/Recompletion</v>
      </c>
      <c r="G105" s="21" t="str">
        <f>VLOOKUP($A105,lookup!$A$3:$D$29,2,FALSE)</f>
        <v>traffic</v>
      </c>
      <c r="H105" s="45">
        <v>19.221168525709555</v>
      </c>
      <c r="I105" s="45">
        <v>10.309374065456181</v>
      </c>
      <c r="J105" s="122">
        <v>1.491618165068163</v>
      </c>
      <c r="K105" s="122">
        <v>0.15382136490992279</v>
      </c>
      <c r="L105" s="122">
        <f t="shared" si="18"/>
        <v>1.6454395299780857</v>
      </c>
      <c r="M105" s="122">
        <v>1.1465614063991649</v>
      </c>
      <c r="N105" s="122">
        <v>0.18357930750448795</v>
      </c>
      <c r="O105" s="122">
        <v>2.6355845134890428E-2</v>
      </c>
      <c r="P105" s="121">
        <f t="shared" si="12"/>
        <v>74.252727634359573</v>
      </c>
      <c r="Q105" s="122">
        <v>7.7889900872903275E-2</v>
      </c>
      <c r="R105" s="122">
        <v>72.896231075321026</v>
      </c>
      <c r="S105" s="122">
        <v>1.1119709066877836</v>
      </c>
      <c r="T105" s="122">
        <v>4.8057403763155454E-2</v>
      </c>
      <c r="U105" s="122">
        <v>6.3203481958490678E-3</v>
      </c>
      <c r="V105" s="121">
        <f t="shared" si="13"/>
        <v>8.8799736719722979</v>
      </c>
      <c r="W105" s="122">
        <v>7.71362501332551</v>
      </c>
    </row>
    <row r="106" spans="1:23" s="21" customFormat="1">
      <c r="A106" s="104" t="s">
        <v>161</v>
      </c>
      <c r="B106" s="21" t="str">
        <f>VLOOKUP(D106,fips_xref!$A$5:$C$26,2,FALSE)</f>
        <v>Gunnison</v>
      </c>
      <c r="C106" s="43" t="str">
        <f t="shared" si="16"/>
        <v>08</v>
      </c>
      <c r="D106" s="44" t="s">
        <v>38</v>
      </c>
      <c r="E106" s="21" t="str">
        <f>VLOOKUP($A106,lookup!$A$3:$D$29,3,FALSE)</f>
        <v>Completion Traffic</v>
      </c>
      <c r="F106" s="21" t="str">
        <f>VLOOKUP($A106,lookup!$A$3:$D$29,4,FALSE)</f>
        <v>Completion/Recompletion</v>
      </c>
      <c r="G106" s="21" t="str">
        <f>VLOOKUP($A106,lookup!$A$3:$D$29,2,FALSE)</f>
        <v>traffic</v>
      </c>
      <c r="H106" s="45">
        <v>0.12917451966202656</v>
      </c>
      <c r="I106" s="45">
        <v>6.9283427859248528E-2</v>
      </c>
      <c r="J106" s="122">
        <v>1.0024315625458084E-2</v>
      </c>
      <c r="K106" s="122">
        <v>1.0337457319215242E-3</v>
      </c>
      <c r="L106" s="122">
        <f t="shared" si="18"/>
        <v>1.1058061357379608E-2</v>
      </c>
      <c r="M106" s="122">
        <v>7.7053857956933119E-3</v>
      </c>
      <c r="N106" s="122">
        <v>1.2337319052720965E-3</v>
      </c>
      <c r="O106" s="122">
        <v>1.7712261515383351E-4</v>
      </c>
      <c r="P106" s="121">
        <f t="shared" si="12"/>
        <v>0.49901026635994333</v>
      </c>
      <c r="Q106" s="122">
        <v>5.2345363489854347E-4</v>
      </c>
      <c r="R106" s="122">
        <v>0.48989402604382409</v>
      </c>
      <c r="S106" s="122">
        <v>7.4729227599985458E-3</v>
      </c>
      <c r="T106" s="122">
        <v>3.2296642313948558E-4</v>
      </c>
      <c r="U106" s="122">
        <v>4.2475458305437277E-5</v>
      </c>
      <c r="V106" s="121">
        <f t="shared" si="13"/>
        <v>5.967724241916867E-2</v>
      </c>
      <c r="W106" s="122">
        <v>5.1838877777725202E-2</v>
      </c>
    </row>
    <row r="107" spans="1:23" s="21" customFormat="1">
      <c r="A107" s="104" t="s">
        <v>161</v>
      </c>
      <c r="B107" s="21" t="str">
        <f>VLOOKUP(D107,fips_xref!$A$5:$C$26,2,FALSE)</f>
        <v>Mesa</v>
      </c>
      <c r="C107" s="43" t="str">
        <f t="shared" si="16"/>
        <v>08</v>
      </c>
      <c r="D107" s="44" t="s">
        <v>39</v>
      </c>
      <c r="E107" s="21" t="str">
        <f>VLOOKUP($A107,lookup!$A$3:$D$29,3,FALSE)</f>
        <v>Completion Traffic</v>
      </c>
      <c r="F107" s="21" t="str">
        <f>VLOOKUP($A107,lookup!$A$3:$D$29,4,FALSE)</f>
        <v>Completion/Recompletion</v>
      </c>
      <c r="G107" s="21" t="str">
        <f>VLOOKUP($A107,lookup!$A$3:$D$29,2,FALSE)</f>
        <v>traffic</v>
      </c>
      <c r="H107" s="45">
        <v>0.38752355898607971</v>
      </c>
      <c r="I107" s="45">
        <v>0.2078502835777456</v>
      </c>
      <c r="J107" s="122">
        <v>3.0072946876374254E-2</v>
      </c>
      <c r="K107" s="122">
        <v>3.1012371957645727E-3</v>
      </c>
      <c r="L107" s="122">
        <f t="shared" si="18"/>
        <v>3.3174184072138825E-2</v>
      </c>
      <c r="M107" s="122">
        <v>2.3116157387079936E-2</v>
      </c>
      <c r="N107" s="122">
        <v>3.7011957158162895E-3</v>
      </c>
      <c r="O107" s="122">
        <v>5.3136784546150054E-4</v>
      </c>
      <c r="P107" s="121">
        <f t="shared" si="12"/>
        <v>1.4970307990798302</v>
      </c>
      <c r="Q107" s="122">
        <v>1.5703609046956305E-3</v>
      </c>
      <c r="R107" s="122">
        <v>1.4696820781314723</v>
      </c>
      <c r="S107" s="122">
        <v>2.241876827999564E-2</v>
      </c>
      <c r="T107" s="122">
        <v>9.6889926941845679E-4</v>
      </c>
      <c r="U107" s="122">
        <v>1.2742637491631185E-4</v>
      </c>
      <c r="V107" s="121">
        <f t="shared" si="13"/>
        <v>0.17903172725750602</v>
      </c>
      <c r="W107" s="122">
        <v>0.15551663333317561</v>
      </c>
    </row>
    <row r="108" spans="1:23" s="21" customFormat="1">
      <c r="A108" s="104" t="s">
        <v>161</v>
      </c>
      <c r="B108" s="21" t="str">
        <f>VLOOKUP(D108,fips_xref!$A$5:$C$26,2,FALSE)</f>
        <v>Moffat</v>
      </c>
      <c r="C108" s="43" t="str">
        <f t="shared" si="16"/>
        <v>08</v>
      </c>
      <c r="D108" s="44" t="s">
        <v>40</v>
      </c>
      <c r="E108" s="21" t="str">
        <f>VLOOKUP($A108,lookup!$A$3:$D$29,3,FALSE)</f>
        <v>Completion Traffic</v>
      </c>
      <c r="F108" s="21" t="str">
        <f>VLOOKUP($A108,lookup!$A$3:$D$29,4,FALSE)</f>
        <v>Completion/Recompletion</v>
      </c>
      <c r="G108" s="21" t="str">
        <f>VLOOKUP($A108,lookup!$A$3:$D$29,2,FALSE)</f>
        <v>traffic</v>
      </c>
      <c r="H108" s="45">
        <v>0.62003769437772749</v>
      </c>
      <c r="I108" s="45">
        <v>0.33256045372439291</v>
      </c>
      <c r="J108" s="122">
        <v>4.8116715002198801E-2</v>
      </c>
      <c r="K108" s="122">
        <v>4.9619795132233155E-3</v>
      </c>
      <c r="L108" s="122">
        <f t="shared" si="18"/>
        <v>5.3078694515422117E-2</v>
      </c>
      <c r="M108" s="122">
        <v>3.6985851819327897E-2</v>
      </c>
      <c r="N108" s="122">
        <v>5.9219131453060623E-3</v>
      </c>
      <c r="O108" s="122">
        <v>8.5018855273840083E-4</v>
      </c>
      <c r="P108" s="121">
        <f t="shared" si="12"/>
        <v>2.3952492785277282</v>
      </c>
      <c r="Q108" s="122">
        <v>2.5125774475130086E-3</v>
      </c>
      <c r="R108" s="122">
        <v>2.3514913250103557</v>
      </c>
      <c r="S108" s="122">
        <v>3.587002924799302E-2</v>
      </c>
      <c r="T108" s="122">
        <v>1.5502388310695307E-3</v>
      </c>
      <c r="U108" s="122">
        <v>2.0388219986609894E-4</v>
      </c>
      <c r="V108" s="121">
        <f t="shared" si="13"/>
        <v>0.28645076361200961</v>
      </c>
      <c r="W108" s="122">
        <v>0.24882661333308095</v>
      </c>
    </row>
    <row r="109" spans="1:23" s="21" customFormat="1">
      <c r="A109" s="104" t="s">
        <v>161</v>
      </c>
      <c r="B109" s="21" t="str">
        <f>VLOOKUP(D109,fips_xref!$A$5:$C$26,2,FALSE)</f>
        <v>Rio Blanco</v>
      </c>
      <c r="C109" s="43" t="str">
        <f t="shared" si="16"/>
        <v>08</v>
      </c>
      <c r="D109" s="44" t="s">
        <v>41</v>
      </c>
      <c r="E109" s="21" t="str">
        <f>VLOOKUP($A109,lookup!$A$3:$D$29,3,FALSE)</f>
        <v>Completion Traffic</v>
      </c>
      <c r="F109" s="21" t="str">
        <f>VLOOKUP($A109,lookup!$A$3:$D$29,4,FALSE)</f>
        <v>Completion/Recompletion</v>
      </c>
      <c r="G109" s="21" t="str">
        <f>VLOOKUP($A109,lookup!$A$3:$D$29,2,FALSE)</f>
        <v>traffic</v>
      </c>
      <c r="H109" s="45">
        <v>2.6609951050377472</v>
      </c>
      <c r="I109" s="45">
        <v>1.4272386139005195</v>
      </c>
      <c r="J109" s="122">
        <v>0.20650090188443654</v>
      </c>
      <c r="K109" s="122">
        <v>2.1295162077583397E-2</v>
      </c>
      <c r="L109" s="122">
        <f t="shared" si="18"/>
        <v>0.22779606396201993</v>
      </c>
      <c r="M109" s="122">
        <v>0.15873094739128224</v>
      </c>
      <c r="N109" s="122">
        <v>2.5414877248605187E-2</v>
      </c>
      <c r="O109" s="122">
        <v>3.6487258721689701E-3</v>
      </c>
      <c r="P109" s="121">
        <f t="shared" si="12"/>
        <v>10.279611487014833</v>
      </c>
      <c r="Q109" s="122">
        <v>1.0783144878909995E-2</v>
      </c>
      <c r="R109" s="122">
        <v>10.091816936502777</v>
      </c>
      <c r="S109" s="122">
        <v>0.15394220885597004</v>
      </c>
      <c r="T109" s="122">
        <v>6.6531083166734032E-3</v>
      </c>
      <c r="U109" s="122">
        <v>8.74994441092008E-4</v>
      </c>
      <c r="V109" s="121">
        <f t="shared" si="13"/>
        <v>1.2293511938348747</v>
      </c>
      <c r="W109" s="122">
        <v>1.0678808822211392</v>
      </c>
    </row>
    <row r="110" spans="1:23" s="21" customFormat="1">
      <c r="A110" s="104" t="s">
        <v>161</v>
      </c>
      <c r="B110" s="21" t="str">
        <f>VLOOKUP(D110,fips_xref!$A$5:$C$26,2,FALSE)</f>
        <v>Routt</v>
      </c>
      <c r="C110" s="43" t="str">
        <f t="shared" si="16"/>
        <v>08</v>
      </c>
      <c r="D110" s="44" t="s">
        <v>42</v>
      </c>
      <c r="E110" s="21" t="str">
        <f>VLOOKUP($A110,lookup!$A$3:$D$29,3,FALSE)</f>
        <v>Completion Traffic</v>
      </c>
      <c r="F110" s="21" t="str">
        <f>VLOOKUP($A110,lookup!$A$3:$D$29,4,FALSE)</f>
        <v>Completion/Recompletion</v>
      </c>
      <c r="G110" s="21" t="str">
        <f>VLOOKUP($A110,lookup!$A$3:$D$29,2,FALSE)</f>
        <v>traffic</v>
      </c>
      <c r="H110" s="45">
        <v>5.1669807864810631E-2</v>
      </c>
      <c r="I110" s="45">
        <v>2.7713371143699411E-2</v>
      </c>
      <c r="J110" s="122">
        <v>4.0097262501832334E-3</v>
      </c>
      <c r="K110" s="122">
        <v>4.1349829276860969E-4</v>
      </c>
      <c r="L110" s="122">
        <f t="shared" si="18"/>
        <v>4.4232245429518431E-3</v>
      </c>
      <c r="M110" s="122">
        <v>3.0821543182773248E-3</v>
      </c>
      <c r="N110" s="122">
        <v>4.934927621088386E-4</v>
      </c>
      <c r="O110" s="122">
        <v>7.0849046061533411E-5</v>
      </c>
      <c r="P110" s="121">
        <f t="shared" si="12"/>
        <v>0.19960410654397734</v>
      </c>
      <c r="Q110" s="122">
        <v>2.0938145395941739E-4</v>
      </c>
      <c r="R110" s="122">
        <v>0.19595761041752965</v>
      </c>
      <c r="S110" s="122">
        <v>2.9891691039994183E-3</v>
      </c>
      <c r="T110" s="122">
        <v>1.2918656925579424E-4</v>
      </c>
      <c r="U110" s="122">
        <v>1.6990183322174913E-5</v>
      </c>
      <c r="V110" s="121">
        <f t="shared" si="13"/>
        <v>2.3870896967667466E-2</v>
      </c>
      <c r="W110" s="122">
        <v>2.0735551111090079E-2</v>
      </c>
    </row>
    <row r="111" spans="1:23" s="21" customFormat="1">
      <c r="A111" s="104" t="s">
        <v>105</v>
      </c>
      <c r="B111" s="21" t="str">
        <f>VLOOKUP(D111,fips_xref!$A$5:$C$26,2,FALSE)</f>
        <v>Delta</v>
      </c>
      <c r="C111" s="43" t="str">
        <f t="shared" si="16"/>
        <v>08</v>
      </c>
      <c r="D111" s="44" t="s">
        <v>36</v>
      </c>
      <c r="E111" s="21" t="str">
        <f>VLOOKUP($A111,lookup!$A$3:$D$29,3,FALSE)</f>
        <v>Completion Traffic</v>
      </c>
      <c r="F111" s="21" t="str">
        <f>VLOOKUP($A111,lookup!$A$3:$D$29,4,FALSE)</f>
        <v>Completion/Recompletion</v>
      </c>
      <c r="G111" s="21" t="str">
        <f>VLOOKUP($A111,lookup!$A$3:$D$29,2,FALSE)</f>
        <v>traffic</v>
      </c>
      <c r="H111" s="45">
        <v>0</v>
      </c>
      <c r="I111" s="45">
        <v>0</v>
      </c>
      <c r="J111" s="122">
        <v>0</v>
      </c>
      <c r="K111" s="122">
        <v>0</v>
      </c>
      <c r="L111" s="122">
        <f t="shared" si="18"/>
        <v>0</v>
      </c>
      <c r="M111" s="122">
        <v>0</v>
      </c>
      <c r="N111" s="122">
        <v>0</v>
      </c>
      <c r="O111" s="122">
        <v>0</v>
      </c>
      <c r="P111" s="121">
        <f t="shared" si="12"/>
        <v>0</v>
      </c>
      <c r="Q111" s="122">
        <v>0</v>
      </c>
      <c r="R111" s="122">
        <v>0</v>
      </c>
      <c r="S111" s="122">
        <v>0</v>
      </c>
      <c r="T111" s="122">
        <v>0</v>
      </c>
      <c r="U111" s="122">
        <v>0</v>
      </c>
      <c r="V111" s="121">
        <f t="shared" si="13"/>
        <v>0</v>
      </c>
      <c r="W111" s="122">
        <v>0</v>
      </c>
    </row>
    <row r="112" spans="1:23" s="21" customFormat="1">
      <c r="A112" s="104" t="s">
        <v>105</v>
      </c>
      <c r="B112" s="21" t="str">
        <f>VLOOKUP(D112,fips_xref!$A$5:$C$26,2,FALSE)</f>
        <v>Garfield</v>
      </c>
      <c r="C112" s="43" t="str">
        <f t="shared" si="16"/>
        <v>08</v>
      </c>
      <c r="D112" s="44" t="s">
        <v>37</v>
      </c>
      <c r="E112" s="21" t="str">
        <f>VLOOKUP($A112,lookup!$A$3:$D$29,3,FALSE)</f>
        <v>Completion Traffic</v>
      </c>
      <c r="F112" s="21" t="str">
        <f>VLOOKUP($A112,lookup!$A$3:$D$29,4,FALSE)</f>
        <v>Completion/Recompletion</v>
      </c>
      <c r="G112" s="21" t="str">
        <f>VLOOKUP($A112,lookup!$A$3:$D$29,2,FALSE)</f>
        <v>traffic</v>
      </c>
      <c r="H112" s="45">
        <v>21.945139629808381</v>
      </c>
      <c r="I112" s="45">
        <v>8.0065378440561403</v>
      </c>
      <c r="J112" s="122">
        <v>1.9894104659224596</v>
      </c>
      <c r="K112" s="122">
        <v>1.3712572800399045E-2</v>
      </c>
      <c r="L112" s="122">
        <f t="shared" si="18"/>
        <v>2.0031230387228587</v>
      </c>
      <c r="M112" s="122">
        <v>1.1692544196112129</v>
      </c>
      <c r="N112" s="122">
        <v>0</v>
      </c>
      <c r="O112" s="122">
        <v>0</v>
      </c>
      <c r="P112" s="121">
        <f t="shared" si="12"/>
        <v>1.1692544196112129</v>
      </c>
      <c r="Q112" s="122">
        <v>8.1890813739045623E-2</v>
      </c>
      <c r="R112" s="122">
        <v>0</v>
      </c>
      <c r="S112" s="122">
        <v>1.1342024656223595</v>
      </c>
      <c r="T112" s="122">
        <v>0</v>
      </c>
      <c r="U112" s="122">
        <v>0</v>
      </c>
      <c r="V112" s="121">
        <f t="shared" si="13"/>
        <v>1.1342024656223595</v>
      </c>
      <c r="W112" s="122">
        <v>0</v>
      </c>
    </row>
    <row r="113" spans="1:23" s="21" customFormat="1">
      <c r="A113" s="104" t="s">
        <v>105</v>
      </c>
      <c r="B113" s="21" t="str">
        <f>VLOOKUP(D113,fips_xref!$A$5:$C$26,2,FALSE)</f>
        <v>Gunnison</v>
      </c>
      <c r="C113" s="43" t="str">
        <f t="shared" si="16"/>
        <v>08</v>
      </c>
      <c r="D113" s="44" t="s">
        <v>38</v>
      </c>
      <c r="E113" s="21" t="str">
        <f>VLOOKUP($A113,lookup!$A$3:$D$29,3,FALSE)</f>
        <v>Completion Traffic</v>
      </c>
      <c r="F113" s="21" t="str">
        <f>VLOOKUP($A113,lookup!$A$3:$D$29,4,FALSE)</f>
        <v>Completion/Recompletion</v>
      </c>
      <c r="G113" s="21" t="str">
        <f>VLOOKUP($A113,lookup!$A$3:$D$29,2,FALSE)</f>
        <v>traffic</v>
      </c>
      <c r="H113" s="45">
        <v>0.14748077708204557</v>
      </c>
      <c r="I113" s="45">
        <v>5.3807377984248249E-2</v>
      </c>
      <c r="J113" s="122">
        <v>1.3369693991414378E-2</v>
      </c>
      <c r="K113" s="122">
        <v>9.215438709945595E-5</v>
      </c>
      <c r="L113" s="122">
        <f t="shared" si="18"/>
        <v>1.3461848378513833E-2</v>
      </c>
      <c r="M113" s="122">
        <v>7.857892604914065E-3</v>
      </c>
      <c r="N113" s="122">
        <v>0</v>
      </c>
      <c r="O113" s="122">
        <v>0</v>
      </c>
      <c r="P113" s="121">
        <f t="shared" si="12"/>
        <v>7.857892604914065E-3</v>
      </c>
      <c r="Q113" s="122">
        <v>5.5034149018175823E-4</v>
      </c>
      <c r="R113" s="122">
        <v>0</v>
      </c>
      <c r="S113" s="122">
        <v>7.6223283979997272E-3</v>
      </c>
      <c r="T113" s="122">
        <v>0</v>
      </c>
      <c r="U113" s="122">
        <v>0</v>
      </c>
      <c r="V113" s="121">
        <f t="shared" si="13"/>
        <v>7.6223283979997272E-3</v>
      </c>
      <c r="W113" s="122">
        <v>0</v>
      </c>
    </row>
    <row r="114" spans="1:23" s="21" customFormat="1">
      <c r="A114" s="104" t="s">
        <v>105</v>
      </c>
      <c r="B114" s="21" t="str">
        <f>VLOOKUP(D114,fips_xref!$A$5:$C$26,2,FALSE)</f>
        <v>Mesa</v>
      </c>
      <c r="C114" s="43" t="str">
        <f t="shared" si="16"/>
        <v>08</v>
      </c>
      <c r="D114" s="44" t="s">
        <v>39</v>
      </c>
      <c r="E114" s="21" t="str">
        <f>VLOOKUP($A114,lookup!$A$3:$D$29,3,FALSE)</f>
        <v>Completion Traffic</v>
      </c>
      <c r="F114" s="21" t="str">
        <f>VLOOKUP($A114,lookup!$A$3:$D$29,4,FALSE)</f>
        <v>Completion/Recompletion</v>
      </c>
      <c r="G114" s="21" t="str">
        <f>VLOOKUP($A114,lookup!$A$3:$D$29,2,FALSE)</f>
        <v>traffic</v>
      </c>
      <c r="H114" s="45">
        <v>0.44244233124613669</v>
      </c>
      <c r="I114" s="45">
        <v>0.16142213395274477</v>
      </c>
      <c r="J114" s="122">
        <v>4.0109081974243135E-2</v>
      </c>
      <c r="K114" s="122">
        <v>2.7646316129836785E-4</v>
      </c>
      <c r="L114" s="122">
        <f t="shared" si="18"/>
        <v>4.0385545135541503E-2</v>
      </c>
      <c r="M114" s="122">
        <v>2.3573677814742195E-2</v>
      </c>
      <c r="N114" s="122">
        <v>0</v>
      </c>
      <c r="O114" s="122">
        <v>0</v>
      </c>
      <c r="P114" s="121">
        <f t="shared" si="12"/>
        <v>2.3573677814742195E-2</v>
      </c>
      <c r="Q114" s="122">
        <v>1.6510244705452747E-3</v>
      </c>
      <c r="R114" s="122">
        <v>0</v>
      </c>
      <c r="S114" s="122">
        <v>2.2866985193999184E-2</v>
      </c>
      <c r="T114" s="122">
        <v>0</v>
      </c>
      <c r="U114" s="122">
        <v>0</v>
      </c>
      <c r="V114" s="121">
        <f t="shared" si="13"/>
        <v>2.2866985193999184E-2</v>
      </c>
      <c r="W114" s="122">
        <v>0</v>
      </c>
    </row>
    <row r="115" spans="1:23" s="21" customFormat="1">
      <c r="A115" s="104" t="s">
        <v>105</v>
      </c>
      <c r="B115" s="21" t="str">
        <f>VLOOKUP(D115,fips_xref!$A$5:$C$26,2,FALSE)</f>
        <v>Moffat</v>
      </c>
      <c r="C115" s="43" t="str">
        <f t="shared" si="16"/>
        <v>08</v>
      </c>
      <c r="D115" s="44" t="s">
        <v>40</v>
      </c>
      <c r="E115" s="21" t="str">
        <f>VLOOKUP($A115,lookup!$A$3:$D$29,3,FALSE)</f>
        <v>Completion Traffic</v>
      </c>
      <c r="F115" s="21" t="str">
        <f>VLOOKUP($A115,lookup!$A$3:$D$29,4,FALSE)</f>
        <v>Completion/Recompletion</v>
      </c>
      <c r="G115" s="21" t="str">
        <f>VLOOKUP($A115,lookup!$A$3:$D$29,2,FALSE)</f>
        <v>traffic</v>
      </c>
      <c r="H115" s="45">
        <v>0.70790772999381868</v>
      </c>
      <c r="I115" s="45">
        <v>0.25827541432439161</v>
      </c>
      <c r="J115" s="122">
        <v>6.4174531158789017E-2</v>
      </c>
      <c r="K115" s="122">
        <v>4.4234105807738851E-4</v>
      </c>
      <c r="L115" s="122">
        <f t="shared" si="18"/>
        <v>6.4616872216866406E-2</v>
      </c>
      <c r="M115" s="122">
        <v>3.7717884503587512E-2</v>
      </c>
      <c r="N115" s="122">
        <v>0</v>
      </c>
      <c r="O115" s="122">
        <v>0</v>
      </c>
      <c r="P115" s="121">
        <f t="shared" si="12"/>
        <v>3.7717884503587512E-2</v>
      </c>
      <c r="Q115" s="122">
        <v>2.6416391528724394E-3</v>
      </c>
      <c r="R115" s="122">
        <v>0</v>
      </c>
      <c r="S115" s="122">
        <v>3.6587176310398692E-2</v>
      </c>
      <c r="T115" s="122">
        <v>0</v>
      </c>
      <c r="U115" s="122">
        <v>0</v>
      </c>
      <c r="V115" s="121">
        <f t="shared" si="13"/>
        <v>3.6587176310398692E-2</v>
      </c>
      <c r="W115" s="122">
        <v>0</v>
      </c>
    </row>
    <row r="116" spans="1:23" s="21" customFormat="1">
      <c r="A116" s="104" t="s">
        <v>105</v>
      </c>
      <c r="B116" s="21" t="str">
        <f>VLOOKUP(D116,fips_xref!$A$5:$C$26,2,FALSE)</f>
        <v>Rio Blanco</v>
      </c>
      <c r="C116" s="43" t="str">
        <f t="shared" si="16"/>
        <v>08</v>
      </c>
      <c r="D116" s="44" t="s">
        <v>41</v>
      </c>
      <c r="E116" s="21" t="str">
        <f>VLOOKUP($A116,lookup!$A$3:$D$29,3,FALSE)</f>
        <v>Completion Traffic</v>
      </c>
      <c r="F116" s="21" t="str">
        <f>VLOOKUP($A116,lookup!$A$3:$D$29,4,FALSE)</f>
        <v>Completion/Recompletion</v>
      </c>
      <c r="G116" s="21" t="str">
        <f>VLOOKUP($A116,lookup!$A$3:$D$29,2,FALSE)</f>
        <v>traffic</v>
      </c>
      <c r="H116" s="45">
        <v>3.0381040078901385</v>
      </c>
      <c r="I116" s="45">
        <v>1.1084319864755139</v>
      </c>
      <c r="J116" s="122">
        <v>0.27541569622313622</v>
      </c>
      <c r="K116" s="122">
        <v>1.8983803742487926E-3</v>
      </c>
      <c r="L116" s="122">
        <f t="shared" si="18"/>
        <v>0.277314076597385</v>
      </c>
      <c r="M116" s="122">
        <v>0.16187258766122975</v>
      </c>
      <c r="N116" s="122">
        <v>0</v>
      </c>
      <c r="O116" s="122">
        <v>0</v>
      </c>
      <c r="P116" s="121">
        <f t="shared" si="12"/>
        <v>0.16187258766122975</v>
      </c>
      <c r="Q116" s="122">
        <v>1.1337034697744219E-2</v>
      </c>
      <c r="R116" s="122">
        <v>0</v>
      </c>
      <c r="S116" s="122">
        <v>0.15701996499879439</v>
      </c>
      <c r="T116" s="122">
        <v>0</v>
      </c>
      <c r="U116" s="122">
        <v>0</v>
      </c>
      <c r="V116" s="121">
        <f t="shared" si="13"/>
        <v>0.15701996499879439</v>
      </c>
      <c r="W116" s="122">
        <v>0</v>
      </c>
    </row>
    <row r="117" spans="1:23" s="21" customFormat="1">
      <c r="A117" s="104" t="s">
        <v>105</v>
      </c>
      <c r="B117" s="21" t="str">
        <f>VLOOKUP(D117,fips_xref!$A$5:$C$26,2,FALSE)</f>
        <v>Routt</v>
      </c>
      <c r="C117" s="43" t="str">
        <f t="shared" si="16"/>
        <v>08</v>
      </c>
      <c r="D117" s="44" t="s">
        <v>42</v>
      </c>
      <c r="E117" s="21" t="str">
        <f>VLOOKUP($A117,lookup!$A$3:$D$29,3,FALSE)</f>
        <v>Completion Traffic</v>
      </c>
      <c r="F117" s="21" t="str">
        <f>VLOOKUP($A117,lookup!$A$3:$D$29,4,FALSE)</f>
        <v>Completion/Recompletion</v>
      </c>
      <c r="G117" s="21" t="str">
        <f>VLOOKUP($A117,lookup!$A$3:$D$29,2,FALSE)</f>
        <v>traffic</v>
      </c>
      <c r="H117" s="45">
        <v>5.899231083281823E-2</v>
      </c>
      <c r="I117" s="45">
        <v>2.1522951193699302E-2</v>
      </c>
      <c r="J117" s="122">
        <v>5.3478775965657517E-3</v>
      </c>
      <c r="K117" s="122">
        <v>3.686175483978238E-5</v>
      </c>
      <c r="L117" s="122">
        <f t="shared" si="18"/>
        <v>5.3847393514055344E-3</v>
      </c>
      <c r="M117" s="122">
        <v>3.143157041965626E-3</v>
      </c>
      <c r="N117" s="122">
        <v>0</v>
      </c>
      <c r="O117" s="122">
        <v>0</v>
      </c>
      <c r="P117" s="121">
        <f t="shared" si="12"/>
        <v>3.143157041965626E-3</v>
      </c>
      <c r="Q117" s="122">
        <v>2.2013659607270328E-4</v>
      </c>
      <c r="R117" s="122">
        <v>0</v>
      </c>
      <c r="S117" s="122">
        <v>3.0489313591998911E-3</v>
      </c>
      <c r="T117" s="122">
        <v>0</v>
      </c>
      <c r="U117" s="122">
        <v>0</v>
      </c>
      <c r="V117" s="121">
        <f t="shared" si="13"/>
        <v>3.0489313591998911E-3</v>
      </c>
      <c r="W117" s="122">
        <v>0</v>
      </c>
    </row>
    <row r="118" spans="1:23" s="21" customFormat="1">
      <c r="A118" s="103" t="s">
        <v>162</v>
      </c>
      <c r="B118" s="21" t="str">
        <f>VLOOKUP(D118,fips_xref!$A$5:$C$26,2,FALSE)</f>
        <v>Delta</v>
      </c>
      <c r="C118" s="43" t="str">
        <f t="shared" si="16"/>
        <v>08</v>
      </c>
      <c r="D118" s="44" t="s">
        <v>36</v>
      </c>
      <c r="E118" s="22" t="str">
        <f>VLOOKUP($A118,lookup!$A$3:$D$29,3,FALSE)</f>
        <v>Recompletion Traffic</v>
      </c>
      <c r="F118" s="22" t="str">
        <f>VLOOKUP($A118,lookup!$A$3:$D$29,4,FALSE)</f>
        <v>Completion/Recompletion</v>
      </c>
      <c r="G118" s="22" t="str">
        <f>VLOOKUP($A118,lookup!$A$3:$D$29,2,FALSE)</f>
        <v>traffic</v>
      </c>
      <c r="H118" s="45">
        <v>4.7736534922075132E-5</v>
      </c>
      <c r="I118" s="45">
        <v>2.5702129710169755E-5</v>
      </c>
      <c r="J118" s="122">
        <v>2.6890900230115278E-6</v>
      </c>
      <c r="K118" s="122">
        <v>3.2826114923976505E-7</v>
      </c>
      <c r="L118" s="121">
        <f t="shared" si="18"/>
        <v>3.0173511722512931E-6</v>
      </c>
      <c r="M118" s="122">
        <v>2.8908229654253009E-6</v>
      </c>
      <c r="N118" s="122">
        <v>4.8251807615008669E-7</v>
      </c>
      <c r="O118" s="122">
        <v>7.5482767646168391E-8</v>
      </c>
      <c r="P118" s="121">
        <f t="shared" si="12"/>
        <v>1.8280784382875302E-4</v>
      </c>
      <c r="Q118" s="122">
        <v>2.0956900385436976E-7</v>
      </c>
      <c r="R118" s="122">
        <v>1.7935902001953147E-4</v>
      </c>
      <c r="S118" s="122">
        <v>2.8033136281554532E-6</v>
      </c>
      <c r="T118" s="122">
        <v>6.3156791542868284E-8</v>
      </c>
      <c r="U118" s="122">
        <v>9.0506937680995624E-9</v>
      </c>
      <c r="V118" s="121">
        <f t="shared" si="13"/>
        <v>2.4265456507056544E-5</v>
      </c>
      <c r="W118" s="122">
        <v>2.1389935393590124E-5</v>
      </c>
    </row>
    <row r="119" spans="1:23" s="21" customFormat="1">
      <c r="A119" s="103" t="s">
        <v>162</v>
      </c>
      <c r="B119" s="21" t="str">
        <f>VLOOKUP(D119,fips_xref!$A$5:$C$26,2,FALSE)</f>
        <v>Garfield</v>
      </c>
      <c r="C119" s="43" t="str">
        <f t="shared" si="16"/>
        <v>08</v>
      </c>
      <c r="D119" s="44" t="s">
        <v>37</v>
      </c>
      <c r="E119" s="22" t="str">
        <f>VLOOKUP($A119,lookup!$A$3:$D$29,3,FALSE)</f>
        <v>Recompletion Traffic</v>
      </c>
      <c r="F119" s="22" t="str">
        <f>VLOOKUP($A119,lookup!$A$3:$D$29,4,FALSE)</f>
        <v>Completion/Recompletion</v>
      </c>
      <c r="G119" s="22" t="str">
        <f>VLOOKUP($A119,lookup!$A$3:$D$29,2,FALSE)</f>
        <v>traffic</v>
      </c>
      <c r="H119" s="45">
        <v>0.33296233108147411</v>
      </c>
      <c r="I119" s="45">
        <v>0.17927235472843403</v>
      </c>
      <c r="J119" s="122">
        <v>1.8756402910505406E-2</v>
      </c>
      <c r="K119" s="122">
        <v>2.2896215159473612E-3</v>
      </c>
      <c r="L119" s="121">
        <f t="shared" si="18"/>
        <v>2.1046024426452765E-2</v>
      </c>
      <c r="M119" s="122">
        <v>2.0163490183841476E-2</v>
      </c>
      <c r="N119" s="122">
        <v>3.3655635811468553E-3</v>
      </c>
      <c r="O119" s="122">
        <v>5.2649230433202457E-4</v>
      </c>
      <c r="P119" s="121">
        <f t="shared" si="12"/>
        <v>1.2750847107055525</v>
      </c>
      <c r="Q119" s="122">
        <v>1.4617438018842291E-3</v>
      </c>
      <c r="R119" s="122">
        <v>1.2510291646362321</v>
      </c>
      <c r="S119" s="122">
        <v>1.9553112556384287E-2</v>
      </c>
      <c r="T119" s="122">
        <v>4.4051862101150631E-4</v>
      </c>
      <c r="U119" s="122">
        <v>6.3128589032494461E-5</v>
      </c>
      <c r="V119" s="121">
        <f t="shared" si="13"/>
        <v>0.16925155913671941</v>
      </c>
      <c r="W119" s="122">
        <v>0.14919479937029112</v>
      </c>
    </row>
    <row r="120" spans="1:23" s="21" customFormat="1">
      <c r="A120" s="103" t="s">
        <v>162</v>
      </c>
      <c r="B120" s="21" t="str">
        <f>VLOOKUP(D120,fips_xref!$A$5:$C$26,2,FALSE)</f>
        <v>Gunnison</v>
      </c>
      <c r="C120" s="43" t="str">
        <f t="shared" si="16"/>
        <v>08</v>
      </c>
      <c r="D120" s="44" t="s">
        <v>38</v>
      </c>
      <c r="E120" s="22" t="str">
        <f>VLOOKUP($A120,lookup!$A$3:$D$29,3,FALSE)</f>
        <v>Recompletion Traffic</v>
      </c>
      <c r="F120" s="22" t="str">
        <f>VLOOKUP($A120,lookup!$A$3:$D$29,4,FALSE)</f>
        <v>Completion/Recompletion</v>
      </c>
      <c r="G120" s="22" t="str">
        <f>VLOOKUP($A120,lookup!$A$3:$D$29,2,FALSE)</f>
        <v>traffic</v>
      </c>
      <c r="H120" s="45">
        <v>4.7736534922075138E-4</v>
      </c>
      <c r="I120" s="45">
        <v>2.5702129710169754E-4</v>
      </c>
      <c r="J120" s="122">
        <v>2.6890900230115277E-5</v>
      </c>
      <c r="K120" s="122">
        <v>3.2826114923976505E-6</v>
      </c>
      <c r="L120" s="121">
        <f t="shared" si="18"/>
        <v>3.0173511722512929E-5</v>
      </c>
      <c r="M120" s="122">
        <v>2.890822965425301E-5</v>
      </c>
      <c r="N120" s="122">
        <v>4.8251807615008675E-6</v>
      </c>
      <c r="O120" s="122">
        <v>7.5482767646168386E-7</v>
      </c>
      <c r="P120" s="121">
        <f t="shared" si="12"/>
        <v>1.8280784382875303E-3</v>
      </c>
      <c r="Q120" s="122">
        <v>2.0956900385436975E-6</v>
      </c>
      <c r="R120" s="122">
        <v>1.7935902001953148E-3</v>
      </c>
      <c r="S120" s="122">
        <v>2.8033136281554534E-5</v>
      </c>
      <c r="T120" s="122">
        <v>6.3156791542868294E-7</v>
      </c>
      <c r="U120" s="122">
        <v>9.0506937680995631E-8</v>
      </c>
      <c r="V120" s="121">
        <f t="shared" si="13"/>
        <v>2.4265456507056548E-4</v>
      </c>
      <c r="W120" s="122">
        <v>2.1389935393590126E-4</v>
      </c>
    </row>
    <row r="121" spans="1:23" s="21" customFormat="1">
      <c r="A121" s="103" t="s">
        <v>162</v>
      </c>
      <c r="B121" s="21" t="str">
        <f>VLOOKUP(D121,fips_xref!$A$5:$C$26,2,FALSE)</f>
        <v>Mesa</v>
      </c>
      <c r="C121" s="43" t="str">
        <f t="shared" si="16"/>
        <v>08</v>
      </c>
      <c r="D121" s="44" t="s">
        <v>39</v>
      </c>
      <c r="E121" s="22" t="str">
        <f>VLOOKUP($A121,lookup!$A$3:$D$29,3,FALSE)</f>
        <v>Recompletion Traffic</v>
      </c>
      <c r="F121" s="22" t="str">
        <f>VLOOKUP($A121,lookup!$A$3:$D$29,4,FALSE)</f>
        <v>Completion/Recompletion</v>
      </c>
      <c r="G121" s="22" t="str">
        <f>VLOOKUP($A121,lookup!$A$3:$D$29,2,FALSE)</f>
        <v>traffic</v>
      </c>
      <c r="H121" s="45">
        <v>3.5515981982023902E-2</v>
      </c>
      <c r="I121" s="45">
        <v>1.9122384504366298E-2</v>
      </c>
      <c r="J121" s="122">
        <v>2.0006829771205764E-3</v>
      </c>
      <c r="K121" s="122">
        <v>2.4422629503438516E-4</v>
      </c>
      <c r="L121" s="121">
        <f t="shared" si="18"/>
        <v>2.2449092721549616E-3</v>
      </c>
      <c r="M121" s="122">
        <v>2.150772286276424E-3</v>
      </c>
      <c r="N121" s="122">
        <v>3.5899344865566454E-4</v>
      </c>
      <c r="O121" s="122">
        <v>5.6159179128749278E-5</v>
      </c>
      <c r="P121" s="121">
        <f t="shared" si="12"/>
        <v>0.13600903580859225</v>
      </c>
      <c r="Q121" s="122">
        <v>1.5591933886765111E-4</v>
      </c>
      <c r="R121" s="122">
        <v>0.13344311089453142</v>
      </c>
      <c r="S121" s="122">
        <v>2.0856653393476572E-3</v>
      </c>
      <c r="T121" s="122">
        <v>4.6988652907894008E-5</v>
      </c>
      <c r="U121" s="122">
        <v>6.7337161634660747E-6</v>
      </c>
      <c r="V121" s="121">
        <f t="shared" si="13"/>
        <v>1.8053499641250071E-2</v>
      </c>
      <c r="W121" s="122">
        <v>1.5914111932831054E-2</v>
      </c>
    </row>
    <row r="122" spans="1:23" s="21" customFormat="1">
      <c r="A122" s="103" t="s">
        <v>162</v>
      </c>
      <c r="B122" s="21" t="str">
        <f>VLOOKUP(D122,fips_xref!$A$5:$C$26,2,FALSE)</f>
        <v>Moffat</v>
      </c>
      <c r="C122" s="43" t="str">
        <f t="shared" si="16"/>
        <v>08</v>
      </c>
      <c r="D122" s="44" t="s">
        <v>40</v>
      </c>
      <c r="E122" s="22" t="str">
        <f>VLOOKUP($A122,lookup!$A$3:$D$29,3,FALSE)</f>
        <v>Recompletion Traffic</v>
      </c>
      <c r="F122" s="22" t="str">
        <f>VLOOKUP($A122,lookup!$A$3:$D$29,4,FALSE)</f>
        <v>Completion/Recompletion</v>
      </c>
      <c r="G122" s="22" t="str">
        <f>VLOOKUP($A122,lookup!$A$3:$D$29,2,FALSE)</f>
        <v>traffic</v>
      </c>
      <c r="H122" s="45">
        <v>2.0383500411726083E-2</v>
      </c>
      <c r="I122" s="45">
        <v>1.0974809386242486E-2</v>
      </c>
      <c r="J122" s="122">
        <v>1.1482414398259224E-3</v>
      </c>
      <c r="K122" s="122">
        <v>1.4016751072537967E-4</v>
      </c>
      <c r="L122" s="121">
        <f t="shared" si="18"/>
        <v>1.288408950551302E-3</v>
      </c>
      <c r="M122" s="122">
        <v>1.2343814062366037E-3</v>
      </c>
      <c r="N122" s="122">
        <v>2.0603521851608704E-4</v>
      </c>
      <c r="O122" s="122">
        <v>3.2231141784913905E-5</v>
      </c>
      <c r="P122" s="121">
        <f t="shared" si="12"/>
        <v>7.8058949314877543E-2</v>
      </c>
      <c r="Q122" s="122">
        <v>8.9485964645815891E-5</v>
      </c>
      <c r="R122" s="122">
        <v>7.6586301548339938E-2</v>
      </c>
      <c r="S122" s="122">
        <v>1.1970149192223787E-3</v>
      </c>
      <c r="T122" s="122">
        <v>2.6967949988804762E-5</v>
      </c>
      <c r="U122" s="122">
        <v>3.8646462389785141E-6</v>
      </c>
      <c r="V122" s="121">
        <f t="shared" si="13"/>
        <v>1.0361349928513147E-2</v>
      </c>
      <c r="W122" s="122">
        <v>9.1335024130629848E-3</v>
      </c>
    </row>
    <row r="123" spans="1:23" s="21" customFormat="1">
      <c r="A123" s="103" t="s">
        <v>162</v>
      </c>
      <c r="B123" s="21" t="str">
        <f>VLOOKUP(D123,fips_xref!$A$5:$C$26,2,FALSE)</f>
        <v>Rio Blanco</v>
      </c>
      <c r="C123" s="43" t="str">
        <f t="shared" si="16"/>
        <v>08</v>
      </c>
      <c r="D123" s="44" t="s">
        <v>41</v>
      </c>
      <c r="E123" s="22" t="str">
        <f>VLOOKUP($A123,lookup!$A$3:$D$29,3,FALSE)</f>
        <v>Recompletion Traffic</v>
      </c>
      <c r="F123" s="22" t="str">
        <f>VLOOKUP($A123,lookup!$A$3:$D$29,4,FALSE)</f>
        <v>Completion/Recompletion</v>
      </c>
      <c r="G123" s="22" t="str">
        <f>VLOOKUP($A123,lookup!$A$3:$D$29,2,FALSE)</f>
        <v>traffic</v>
      </c>
      <c r="H123" s="45">
        <v>9.1033572096397286E-2</v>
      </c>
      <c r="I123" s="45">
        <v>4.9013961357293717E-2</v>
      </c>
      <c r="J123" s="122">
        <v>5.128094673882983E-3</v>
      </c>
      <c r="K123" s="122">
        <v>6.2599401160023189E-4</v>
      </c>
      <c r="L123" s="121">
        <f t="shared" si="18"/>
        <v>5.7540886854832145E-3</v>
      </c>
      <c r="M123" s="122">
        <v>5.512799395066049E-3</v>
      </c>
      <c r="N123" s="122">
        <v>9.201619712182154E-4</v>
      </c>
      <c r="O123" s="122">
        <v>1.4394563790124312E-4</v>
      </c>
      <c r="P123" s="121">
        <f t="shared" si="12"/>
        <v>0.348614558181432</v>
      </c>
      <c r="Q123" s="122">
        <v>3.9964809035028314E-4</v>
      </c>
      <c r="R123" s="122">
        <v>0.34203765117724649</v>
      </c>
      <c r="S123" s="122">
        <v>5.3459190888924491E-3</v>
      </c>
      <c r="T123" s="122">
        <v>1.2044000147224982E-4</v>
      </c>
      <c r="U123" s="122">
        <v>1.7259673015765868E-5</v>
      </c>
      <c r="V123" s="121">
        <f t="shared" si="13"/>
        <v>4.6274225558956834E-2</v>
      </c>
      <c r="W123" s="122">
        <v>4.0790606795576369E-2</v>
      </c>
    </row>
    <row r="124" spans="1:23" s="21" customFormat="1">
      <c r="A124" s="103" t="s">
        <v>162</v>
      </c>
      <c r="B124" s="21" t="str">
        <f>VLOOKUP(D124,fips_xref!$A$5:$C$26,2,FALSE)</f>
        <v>Routt</v>
      </c>
      <c r="C124" s="43" t="str">
        <f t="shared" si="16"/>
        <v>08</v>
      </c>
      <c r="D124" s="44" t="s">
        <v>42</v>
      </c>
      <c r="E124" s="22" t="str">
        <f>VLOOKUP($A124,lookup!$A$3:$D$29,3,FALSE)</f>
        <v>Recompletion Traffic</v>
      </c>
      <c r="F124" s="22" t="str">
        <f>VLOOKUP($A124,lookup!$A$3:$D$29,4,FALSE)</f>
        <v>Completion/Recompletion</v>
      </c>
      <c r="G124" s="22" t="str">
        <f>VLOOKUP($A124,lookup!$A$3:$D$29,2,FALSE)</f>
        <v>traffic</v>
      </c>
      <c r="H124" s="45">
        <v>1.2411499079739536E-3</v>
      </c>
      <c r="I124" s="45">
        <v>6.6825537246441367E-4</v>
      </c>
      <c r="J124" s="122">
        <v>6.9916340598299726E-5</v>
      </c>
      <c r="K124" s="122">
        <v>8.5347898802338909E-6</v>
      </c>
      <c r="L124" s="121">
        <f t="shared" si="18"/>
        <v>7.8451130478533615E-5</v>
      </c>
      <c r="M124" s="122">
        <v>7.5161397101057827E-5</v>
      </c>
      <c r="N124" s="122">
        <v>1.2545469979902256E-5</v>
      </c>
      <c r="O124" s="122">
        <v>1.9625519588003784E-6</v>
      </c>
      <c r="P124" s="121">
        <f t="shared" si="12"/>
        <v>4.7530039395475791E-3</v>
      </c>
      <c r="Q124" s="122">
        <v>5.4487941002136145E-6</v>
      </c>
      <c r="R124" s="122">
        <v>4.663334520507819E-3</v>
      </c>
      <c r="S124" s="122">
        <v>7.2886154332041795E-5</v>
      </c>
      <c r="T124" s="122">
        <v>1.6420765801145757E-6</v>
      </c>
      <c r="U124" s="122">
        <v>2.3531803797058866E-7</v>
      </c>
      <c r="V124" s="121">
        <f t="shared" si="13"/>
        <v>6.3090186918347022E-4</v>
      </c>
      <c r="W124" s="122">
        <v>5.5613832023334328E-4</v>
      </c>
    </row>
    <row r="125" spans="1:23" s="21" customFormat="1">
      <c r="A125" s="103" t="s">
        <v>107</v>
      </c>
      <c r="B125" s="21" t="str">
        <f>VLOOKUP(D125,fips_xref!$A$5:$C$26,2,FALSE)</f>
        <v>Delta</v>
      </c>
      <c r="C125" s="43" t="str">
        <f t="shared" si="16"/>
        <v>08</v>
      </c>
      <c r="D125" s="44" t="s">
        <v>36</v>
      </c>
      <c r="E125" s="22" t="str">
        <f>VLOOKUP($A125,lookup!$A$3:$D$29,3,FALSE)</f>
        <v>Recompletion Traffic</v>
      </c>
      <c r="F125" s="22" t="str">
        <f>VLOOKUP($A125,lookup!$A$3:$D$29,4,FALSE)</f>
        <v>Completion/Recompletion</v>
      </c>
      <c r="G125" s="22" t="str">
        <f>VLOOKUP($A125,lookup!$A$3:$D$29,2,FALSE)</f>
        <v>traffic</v>
      </c>
      <c r="H125" s="45">
        <v>0</v>
      </c>
      <c r="I125" s="45">
        <v>0</v>
      </c>
      <c r="J125" s="122">
        <v>0</v>
      </c>
      <c r="K125" s="122">
        <v>0</v>
      </c>
      <c r="L125" s="121">
        <f t="shared" si="18"/>
        <v>0</v>
      </c>
      <c r="M125" s="122">
        <v>0</v>
      </c>
      <c r="N125" s="122">
        <v>0</v>
      </c>
      <c r="O125" s="122">
        <v>0</v>
      </c>
      <c r="P125" s="121">
        <f t="shared" si="12"/>
        <v>0</v>
      </c>
      <c r="Q125" s="122">
        <v>0</v>
      </c>
      <c r="R125" s="122">
        <v>0</v>
      </c>
      <c r="S125" s="122">
        <v>0</v>
      </c>
      <c r="T125" s="122">
        <v>0</v>
      </c>
      <c r="U125" s="122">
        <v>0</v>
      </c>
      <c r="V125" s="121">
        <f t="shared" si="13"/>
        <v>0</v>
      </c>
      <c r="W125" s="122">
        <v>0</v>
      </c>
    </row>
    <row r="126" spans="1:23" s="21" customFormat="1">
      <c r="A126" s="103" t="s">
        <v>107</v>
      </c>
      <c r="B126" s="21" t="str">
        <f>VLOOKUP(D126,fips_xref!$A$5:$C$26,2,FALSE)</f>
        <v>Garfield</v>
      </c>
      <c r="C126" s="43" t="str">
        <f t="shared" si="16"/>
        <v>08</v>
      </c>
      <c r="D126" s="44" t="s">
        <v>37</v>
      </c>
      <c r="E126" s="22" t="str">
        <f>VLOOKUP($A126,lookup!$A$3:$D$29,3,FALSE)</f>
        <v>Recompletion Traffic</v>
      </c>
      <c r="F126" s="22" t="str">
        <f>VLOOKUP($A126,lookup!$A$3:$D$29,4,FALSE)</f>
        <v>Completion/Recompletion</v>
      </c>
      <c r="G126" s="22" t="str">
        <f>VLOOKUP($A126,lookup!$A$3:$D$29,2,FALSE)</f>
        <v>traffic</v>
      </c>
      <c r="H126" s="45">
        <v>0</v>
      </c>
      <c r="I126" s="45">
        <v>0</v>
      </c>
      <c r="J126" s="122">
        <v>0</v>
      </c>
      <c r="K126" s="122">
        <v>0</v>
      </c>
      <c r="L126" s="121">
        <f t="shared" si="18"/>
        <v>0</v>
      </c>
      <c r="M126" s="122">
        <v>0</v>
      </c>
      <c r="N126" s="122">
        <v>0</v>
      </c>
      <c r="O126" s="122">
        <v>0</v>
      </c>
      <c r="P126" s="121">
        <f t="shared" si="12"/>
        <v>0</v>
      </c>
      <c r="Q126" s="122">
        <v>0</v>
      </c>
      <c r="R126" s="122">
        <v>0</v>
      </c>
      <c r="S126" s="122">
        <v>0</v>
      </c>
      <c r="T126" s="122">
        <v>0</v>
      </c>
      <c r="U126" s="122">
        <v>0</v>
      </c>
      <c r="V126" s="121">
        <f t="shared" si="13"/>
        <v>0</v>
      </c>
      <c r="W126" s="122">
        <v>0</v>
      </c>
    </row>
    <row r="127" spans="1:23" s="21" customFormat="1">
      <c r="A127" s="103" t="s">
        <v>107</v>
      </c>
      <c r="B127" s="21" t="str">
        <f>VLOOKUP(D127,fips_xref!$A$5:$C$26,2,FALSE)</f>
        <v>Gunnison</v>
      </c>
      <c r="C127" s="43" t="str">
        <f t="shared" si="16"/>
        <v>08</v>
      </c>
      <c r="D127" s="44" t="s">
        <v>38</v>
      </c>
      <c r="E127" s="22" t="str">
        <f>VLOOKUP($A127,lookup!$A$3:$D$29,3,FALSE)</f>
        <v>Recompletion Traffic</v>
      </c>
      <c r="F127" s="22" t="str">
        <f>VLOOKUP($A127,lookup!$A$3:$D$29,4,FALSE)</f>
        <v>Completion/Recompletion</v>
      </c>
      <c r="G127" s="22" t="str">
        <f>VLOOKUP($A127,lookup!$A$3:$D$29,2,FALSE)</f>
        <v>traffic</v>
      </c>
      <c r="H127" s="45">
        <v>0</v>
      </c>
      <c r="I127" s="45">
        <v>0</v>
      </c>
      <c r="J127" s="122">
        <v>0</v>
      </c>
      <c r="K127" s="122">
        <v>0</v>
      </c>
      <c r="L127" s="121">
        <f t="shared" si="18"/>
        <v>0</v>
      </c>
      <c r="M127" s="122">
        <v>0</v>
      </c>
      <c r="N127" s="122">
        <v>0</v>
      </c>
      <c r="O127" s="122">
        <v>0</v>
      </c>
      <c r="P127" s="121">
        <f t="shared" si="12"/>
        <v>0</v>
      </c>
      <c r="Q127" s="122">
        <v>0</v>
      </c>
      <c r="R127" s="122">
        <v>0</v>
      </c>
      <c r="S127" s="122">
        <v>0</v>
      </c>
      <c r="T127" s="122">
        <v>0</v>
      </c>
      <c r="U127" s="122">
        <v>0</v>
      </c>
      <c r="V127" s="121">
        <f t="shared" si="13"/>
        <v>0</v>
      </c>
      <c r="W127" s="122">
        <v>0</v>
      </c>
    </row>
    <row r="128" spans="1:23" s="21" customFormat="1">
      <c r="A128" s="103" t="s">
        <v>107</v>
      </c>
      <c r="B128" s="21" t="str">
        <f>VLOOKUP(D128,fips_xref!$A$5:$C$26,2,FALSE)</f>
        <v>Mesa</v>
      </c>
      <c r="C128" s="43" t="str">
        <f t="shared" si="16"/>
        <v>08</v>
      </c>
      <c r="D128" s="44" t="s">
        <v>39</v>
      </c>
      <c r="E128" s="22" t="str">
        <f>VLOOKUP($A128,lookup!$A$3:$D$29,3,FALSE)</f>
        <v>Recompletion Traffic</v>
      </c>
      <c r="F128" s="22" t="str">
        <f>VLOOKUP($A128,lookup!$A$3:$D$29,4,FALSE)</f>
        <v>Completion/Recompletion</v>
      </c>
      <c r="G128" s="22" t="str">
        <f>VLOOKUP($A128,lookup!$A$3:$D$29,2,FALSE)</f>
        <v>traffic</v>
      </c>
      <c r="H128" s="45">
        <v>0</v>
      </c>
      <c r="I128" s="45">
        <v>0</v>
      </c>
      <c r="J128" s="122">
        <v>0</v>
      </c>
      <c r="K128" s="122">
        <v>0</v>
      </c>
      <c r="L128" s="121">
        <f t="shared" si="18"/>
        <v>0</v>
      </c>
      <c r="M128" s="122">
        <v>0</v>
      </c>
      <c r="N128" s="122">
        <v>0</v>
      </c>
      <c r="O128" s="122">
        <v>0</v>
      </c>
      <c r="P128" s="121">
        <f t="shared" si="12"/>
        <v>0</v>
      </c>
      <c r="Q128" s="122">
        <v>0</v>
      </c>
      <c r="R128" s="122">
        <v>0</v>
      </c>
      <c r="S128" s="122">
        <v>0</v>
      </c>
      <c r="T128" s="122">
        <v>0</v>
      </c>
      <c r="U128" s="122">
        <v>0</v>
      </c>
      <c r="V128" s="121">
        <f t="shared" si="13"/>
        <v>0</v>
      </c>
      <c r="W128" s="122">
        <v>0</v>
      </c>
    </row>
    <row r="129" spans="1:23" s="21" customFormat="1">
      <c r="A129" s="103" t="s">
        <v>107</v>
      </c>
      <c r="B129" s="21" t="str">
        <f>VLOOKUP(D129,fips_xref!$A$5:$C$26,2,FALSE)</f>
        <v>Moffat</v>
      </c>
      <c r="C129" s="43" t="str">
        <f t="shared" si="16"/>
        <v>08</v>
      </c>
      <c r="D129" s="44" t="s">
        <v>40</v>
      </c>
      <c r="E129" s="22" t="str">
        <f>VLOOKUP($A129,lookup!$A$3:$D$29,3,FALSE)</f>
        <v>Recompletion Traffic</v>
      </c>
      <c r="F129" s="22" t="str">
        <f>VLOOKUP($A129,lookup!$A$3:$D$29,4,FALSE)</f>
        <v>Completion/Recompletion</v>
      </c>
      <c r="G129" s="22" t="str">
        <f>VLOOKUP($A129,lookup!$A$3:$D$29,2,FALSE)</f>
        <v>traffic</v>
      </c>
      <c r="H129" s="45">
        <v>0</v>
      </c>
      <c r="I129" s="45">
        <v>0</v>
      </c>
      <c r="J129" s="122">
        <v>0</v>
      </c>
      <c r="K129" s="122">
        <v>0</v>
      </c>
      <c r="L129" s="121">
        <f t="shared" si="18"/>
        <v>0</v>
      </c>
      <c r="M129" s="122">
        <v>0</v>
      </c>
      <c r="N129" s="122">
        <v>0</v>
      </c>
      <c r="O129" s="122">
        <v>0</v>
      </c>
      <c r="P129" s="121">
        <f t="shared" si="12"/>
        <v>0</v>
      </c>
      <c r="Q129" s="122">
        <v>0</v>
      </c>
      <c r="R129" s="122">
        <v>0</v>
      </c>
      <c r="S129" s="122">
        <v>0</v>
      </c>
      <c r="T129" s="122">
        <v>0</v>
      </c>
      <c r="U129" s="122">
        <v>0</v>
      </c>
      <c r="V129" s="121">
        <f t="shared" si="13"/>
        <v>0</v>
      </c>
      <c r="W129" s="122">
        <v>0</v>
      </c>
    </row>
    <row r="130" spans="1:23" s="21" customFormat="1">
      <c r="A130" s="103" t="s">
        <v>107</v>
      </c>
      <c r="B130" s="21" t="str">
        <f>VLOOKUP(D130,fips_xref!$A$5:$C$26,2,FALSE)</f>
        <v>Rio Blanco</v>
      </c>
      <c r="C130" s="43" t="str">
        <f t="shared" si="16"/>
        <v>08</v>
      </c>
      <c r="D130" s="44" t="s">
        <v>41</v>
      </c>
      <c r="E130" s="22" t="str">
        <f>VLOOKUP($A130,lookup!$A$3:$D$29,3,FALSE)</f>
        <v>Recompletion Traffic</v>
      </c>
      <c r="F130" s="22" t="str">
        <f>VLOOKUP($A130,lookup!$A$3:$D$29,4,FALSE)</f>
        <v>Completion/Recompletion</v>
      </c>
      <c r="G130" s="22" t="str">
        <f>VLOOKUP($A130,lookup!$A$3:$D$29,2,FALSE)</f>
        <v>traffic</v>
      </c>
      <c r="H130" s="45">
        <v>0</v>
      </c>
      <c r="I130" s="45">
        <v>0</v>
      </c>
      <c r="J130" s="122">
        <v>0</v>
      </c>
      <c r="K130" s="122">
        <v>0</v>
      </c>
      <c r="L130" s="121">
        <f t="shared" si="18"/>
        <v>0</v>
      </c>
      <c r="M130" s="122">
        <v>0</v>
      </c>
      <c r="N130" s="122">
        <v>0</v>
      </c>
      <c r="O130" s="122">
        <v>0</v>
      </c>
      <c r="P130" s="121">
        <f t="shared" si="12"/>
        <v>0</v>
      </c>
      <c r="Q130" s="122">
        <v>0</v>
      </c>
      <c r="R130" s="122">
        <v>0</v>
      </c>
      <c r="S130" s="122">
        <v>0</v>
      </c>
      <c r="T130" s="122">
        <v>0</v>
      </c>
      <c r="U130" s="122">
        <v>0</v>
      </c>
      <c r="V130" s="121">
        <f t="shared" si="13"/>
        <v>0</v>
      </c>
      <c r="W130" s="122">
        <v>0</v>
      </c>
    </row>
    <row r="131" spans="1:23" s="21" customFormat="1">
      <c r="A131" s="103" t="s">
        <v>107</v>
      </c>
      <c r="B131" s="21" t="str">
        <f>VLOOKUP(D131,fips_xref!$A$5:$C$26,2,FALSE)</f>
        <v>Routt</v>
      </c>
      <c r="C131" s="43" t="str">
        <f t="shared" si="16"/>
        <v>08</v>
      </c>
      <c r="D131" s="44" t="s">
        <v>42</v>
      </c>
      <c r="E131" s="22" t="str">
        <f>VLOOKUP($A131,lookup!$A$3:$D$29,3,FALSE)</f>
        <v>Recompletion Traffic</v>
      </c>
      <c r="F131" s="22" t="str">
        <f>VLOOKUP($A131,lookup!$A$3:$D$29,4,FALSE)</f>
        <v>Completion/Recompletion</v>
      </c>
      <c r="G131" s="22" t="str">
        <f>VLOOKUP($A131,lookup!$A$3:$D$29,2,FALSE)</f>
        <v>traffic</v>
      </c>
      <c r="H131" s="45">
        <v>0</v>
      </c>
      <c r="I131" s="45">
        <v>0</v>
      </c>
      <c r="J131" s="122">
        <v>0</v>
      </c>
      <c r="K131" s="122">
        <v>0</v>
      </c>
      <c r="L131" s="121">
        <f t="shared" si="18"/>
        <v>0</v>
      </c>
      <c r="M131" s="122">
        <v>0</v>
      </c>
      <c r="N131" s="122">
        <v>0</v>
      </c>
      <c r="O131" s="122">
        <v>0</v>
      </c>
      <c r="P131" s="121">
        <f t="shared" si="12"/>
        <v>0</v>
      </c>
      <c r="Q131" s="122">
        <v>0</v>
      </c>
      <c r="R131" s="122">
        <v>0</v>
      </c>
      <c r="S131" s="122">
        <v>0</v>
      </c>
      <c r="T131" s="122">
        <v>0</v>
      </c>
      <c r="U131" s="122">
        <v>0</v>
      </c>
      <c r="V131" s="121">
        <f t="shared" si="13"/>
        <v>0</v>
      </c>
      <c r="W131" s="122">
        <v>0</v>
      </c>
    </row>
    <row r="132" spans="1:23" s="21" customFormat="1">
      <c r="A132" s="103" t="s">
        <v>166</v>
      </c>
      <c r="B132" s="21" t="str">
        <f>VLOOKUP(D132,fips_xref!$A$5:$C$26,2,FALSE)</f>
        <v>Delta</v>
      </c>
      <c r="C132" s="43" t="str">
        <f t="shared" si="16"/>
        <v>08</v>
      </c>
      <c r="D132" s="44" t="s">
        <v>36</v>
      </c>
      <c r="E132" s="22" t="str">
        <f>VLOOKUP($A132,lookup!$A$3:$D$29,3,FALSE)</f>
        <v>Production Traffic</v>
      </c>
      <c r="F132" s="22" t="str">
        <f>VLOOKUP($A132,lookup!$A$3:$D$29,4,FALSE)</f>
        <v>Production</v>
      </c>
      <c r="G132" s="22" t="str">
        <f>VLOOKUP($A132,lookup!$A$3:$D$29,2,FALSE)</f>
        <v>traffic</v>
      </c>
      <c r="H132" s="45">
        <v>8.2558569382674767E-4</v>
      </c>
      <c r="I132" s="45">
        <v>1.4541541527121294E-3</v>
      </c>
      <c r="J132" s="122">
        <v>1.4811641873202863E-4</v>
      </c>
      <c r="K132" s="122">
        <v>2.5087880029084512E-5</v>
      </c>
      <c r="L132" s="121">
        <f t="shared" si="18"/>
        <v>1.7320429876111314E-4</v>
      </c>
      <c r="M132" s="122">
        <v>4.5039386049947787E-5</v>
      </c>
      <c r="N132" s="122">
        <v>7.6726149293978212E-6</v>
      </c>
      <c r="O132" s="122">
        <v>1.2318845261658937E-6</v>
      </c>
      <c r="P132" s="121">
        <f t="shared" si="12"/>
        <v>4.2376950269399655E-3</v>
      </c>
      <c r="Q132" s="122">
        <v>3.3107176777516333E-6</v>
      </c>
      <c r="R132" s="122">
        <v>4.1837511414344539E-3</v>
      </c>
      <c r="S132" s="122">
        <v>4.3619041671294579E-5</v>
      </c>
      <c r="T132" s="122">
        <v>2.0085376771790332E-6</v>
      </c>
      <c r="U132" s="122">
        <v>2.9541598496531202E-7</v>
      </c>
      <c r="V132" s="121">
        <f t="shared" si="13"/>
        <v>4.7324390075557899E-4</v>
      </c>
      <c r="W132" s="122">
        <v>4.2732090542214006E-4</v>
      </c>
    </row>
    <row r="133" spans="1:23" s="21" customFormat="1">
      <c r="A133" s="103" t="s">
        <v>166</v>
      </c>
      <c r="B133" s="21" t="str">
        <f>VLOOKUP(D133,fips_xref!$A$5:$C$26,2,FALSE)</f>
        <v>Garfield</v>
      </c>
      <c r="C133" s="43" t="str">
        <f t="shared" si="16"/>
        <v>08</v>
      </c>
      <c r="D133" s="44" t="s">
        <v>37</v>
      </c>
      <c r="E133" s="22" t="str">
        <f>VLOOKUP($A133,lookup!$A$3:$D$29,3,FALSE)</f>
        <v>Production Traffic</v>
      </c>
      <c r="F133" s="22" t="str">
        <f>VLOOKUP($A133,lookup!$A$3:$D$29,4,FALSE)</f>
        <v>Production</v>
      </c>
      <c r="G133" s="22" t="str">
        <f>VLOOKUP($A133,lookup!$A$3:$D$29,2,FALSE)</f>
        <v>traffic</v>
      </c>
      <c r="H133" s="45">
        <v>5.7584602144415653</v>
      </c>
      <c r="I133" s="45">
        <v>10.142725215167102</v>
      </c>
      <c r="J133" s="122">
        <v>1.0331120206558997</v>
      </c>
      <c r="K133" s="122">
        <v>0.17498796320286447</v>
      </c>
      <c r="L133" s="121">
        <f t="shared" si="18"/>
        <v>1.208099983858764</v>
      </c>
      <c r="M133" s="122">
        <v>0.31414971769838584</v>
      </c>
      <c r="N133" s="122">
        <v>5.3516489132549812E-2</v>
      </c>
      <c r="O133" s="122">
        <v>8.5923945700071089E-3</v>
      </c>
      <c r="P133" s="121">
        <f t="shared" si="12"/>
        <v>29.557922812906259</v>
      </c>
      <c r="Q133" s="122">
        <v>2.3092255802317645E-2</v>
      </c>
      <c r="R133" s="122">
        <v>29.181664211505318</v>
      </c>
      <c r="S133" s="122">
        <v>0.30424281565727973</v>
      </c>
      <c r="T133" s="122">
        <v>1.4009550298323757E-2</v>
      </c>
      <c r="U133" s="122">
        <v>2.0605264951330513E-3</v>
      </c>
      <c r="V133" s="121">
        <f t="shared" si="13"/>
        <v>3.3008762077701634</v>
      </c>
      <c r="W133" s="122">
        <v>2.9805633153194271</v>
      </c>
    </row>
    <row r="134" spans="1:23" s="21" customFormat="1">
      <c r="A134" s="103" t="s">
        <v>166</v>
      </c>
      <c r="B134" s="21" t="str">
        <f>VLOOKUP(D134,fips_xref!$A$5:$C$26,2,FALSE)</f>
        <v>Gunnison</v>
      </c>
      <c r="C134" s="43" t="str">
        <f t="shared" si="16"/>
        <v>08</v>
      </c>
      <c r="D134" s="44" t="s">
        <v>38</v>
      </c>
      <c r="E134" s="22" t="str">
        <f>VLOOKUP($A134,lookup!$A$3:$D$29,3,FALSE)</f>
        <v>Production Traffic</v>
      </c>
      <c r="F134" s="22" t="str">
        <f>VLOOKUP($A134,lookup!$A$3:$D$29,4,FALSE)</f>
        <v>Production</v>
      </c>
      <c r="G134" s="22" t="str">
        <f>VLOOKUP($A134,lookup!$A$3:$D$29,2,FALSE)</f>
        <v>traffic</v>
      </c>
      <c r="H134" s="45">
        <v>8.2558569382674765E-3</v>
      </c>
      <c r="I134" s="45">
        <v>1.4541541527121294E-2</v>
      </c>
      <c r="J134" s="122">
        <v>1.4811641873202861E-3</v>
      </c>
      <c r="K134" s="122">
        <v>2.508788002908451E-4</v>
      </c>
      <c r="L134" s="121">
        <f t="shared" si="18"/>
        <v>1.7320429876111312E-3</v>
      </c>
      <c r="M134" s="122">
        <v>4.5039386049947787E-4</v>
      </c>
      <c r="N134" s="122">
        <v>7.6726149293978219E-5</v>
      </c>
      <c r="O134" s="122">
        <v>1.2318845261658936E-5</v>
      </c>
      <c r="P134" s="121">
        <f t="shared" si="12"/>
        <v>4.2376950269399652E-2</v>
      </c>
      <c r="Q134" s="122">
        <v>3.3107176777516338E-5</v>
      </c>
      <c r="R134" s="122">
        <v>4.1837511414344539E-2</v>
      </c>
      <c r="S134" s="122">
        <v>4.3619041671294582E-4</v>
      </c>
      <c r="T134" s="122">
        <v>2.0085376771790333E-5</v>
      </c>
      <c r="U134" s="122">
        <v>2.95415984965312E-6</v>
      </c>
      <c r="V134" s="121">
        <f t="shared" si="13"/>
        <v>4.7324390075557899E-3</v>
      </c>
      <c r="W134" s="122">
        <v>4.2732090542214008E-3</v>
      </c>
    </row>
    <row r="135" spans="1:23" s="21" customFormat="1">
      <c r="A135" s="103" t="s">
        <v>166</v>
      </c>
      <c r="B135" s="21" t="str">
        <f>VLOOKUP(D135,fips_xref!$A$5:$C$26,2,FALSE)</f>
        <v>Mesa</v>
      </c>
      <c r="C135" s="43" t="str">
        <f t="shared" si="16"/>
        <v>08</v>
      </c>
      <c r="D135" s="44" t="s">
        <v>39</v>
      </c>
      <c r="E135" s="22" t="str">
        <f>VLOOKUP($A135,lookup!$A$3:$D$29,3,FALSE)</f>
        <v>Production Traffic</v>
      </c>
      <c r="F135" s="22" t="str">
        <f>VLOOKUP($A135,lookup!$A$3:$D$29,4,FALSE)</f>
        <v>Production</v>
      </c>
      <c r="G135" s="22" t="str">
        <f>VLOOKUP($A135,lookup!$A$3:$D$29,2,FALSE)</f>
        <v>traffic</v>
      </c>
      <c r="H135" s="45">
        <v>0.61423575620710025</v>
      </c>
      <c r="I135" s="45">
        <v>1.0818906896178242</v>
      </c>
      <c r="J135" s="122">
        <v>0.11019861553662928</v>
      </c>
      <c r="K135" s="122">
        <v>1.8665382741638877E-2</v>
      </c>
      <c r="L135" s="121">
        <f t="shared" si="18"/>
        <v>0.12886399827826817</v>
      </c>
      <c r="M135" s="122">
        <v>3.3509303221161156E-2</v>
      </c>
      <c r="N135" s="122">
        <v>5.708425507471979E-3</v>
      </c>
      <c r="O135" s="122">
        <v>9.1652208746742481E-4</v>
      </c>
      <c r="P135" s="121">
        <f t="shared" ref="P135:P187" si="19">SUM(M135:O135,R135)</f>
        <v>3.1528451000433342</v>
      </c>
      <c r="Q135" s="122">
        <v>2.463173952247215E-3</v>
      </c>
      <c r="R135" s="122">
        <v>3.1127108492272337</v>
      </c>
      <c r="S135" s="122">
        <v>3.2452567003443171E-2</v>
      </c>
      <c r="T135" s="122">
        <v>1.4943520318212006E-3</v>
      </c>
      <c r="U135" s="122">
        <v>2.1978949281419212E-4</v>
      </c>
      <c r="V135" s="121">
        <f t="shared" ref="V135:V187" si="20">SUM(S135:U135,W135)</f>
        <v>0.35209346216215076</v>
      </c>
      <c r="W135" s="122">
        <v>0.31792675363407219</v>
      </c>
    </row>
    <row r="136" spans="1:23" s="21" customFormat="1">
      <c r="A136" s="103" t="s">
        <v>166</v>
      </c>
      <c r="B136" s="21" t="str">
        <f>VLOOKUP(D136,fips_xref!$A$5:$C$26,2,FALSE)</f>
        <v>Moffat</v>
      </c>
      <c r="C136" s="43" t="str">
        <f t="shared" si="16"/>
        <v>08</v>
      </c>
      <c r="D136" s="44" t="s">
        <v>40</v>
      </c>
      <c r="E136" s="22" t="str">
        <f>VLOOKUP($A136,lookup!$A$3:$D$29,3,FALSE)</f>
        <v>Production Traffic</v>
      </c>
      <c r="F136" s="22" t="str">
        <f>VLOOKUP($A136,lookup!$A$3:$D$29,4,FALSE)</f>
        <v>Production</v>
      </c>
      <c r="G136" s="22" t="str">
        <f>VLOOKUP($A136,lookup!$A$3:$D$29,2,FALSE)</f>
        <v>traffic</v>
      </c>
      <c r="H136" s="45">
        <v>0.35252509126402126</v>
      </c>
      <c r="I136" s="45">
        <v>0.62092382320807926</v>
      </c>
      <c r="J136" s="122">
        <v>6.324571079857623E-2</v>
      </c>
      <c r="K136" s="122">
        <v>1.0712524772419086E-2</v>
      </c>
      <c r="L136" s="121">
        <f t="shared" si="18"/>
        <v>7.3958235570995318E-2</v>
      </c>
      <c r="M136" s="122">
        <v>1.9231817843327708E-2</v>
      </c>
      <c r="N136" s="122">
        <v>3.27620657485287E-3</v>
      </c>
      <c r="O136" s="122">
        <v>5.2601469267283662E-4</v>
      </c>
      <c r="P136" s="121">
        <f t="shared" si="19"/>
        <v>1.8094957765033655</v>
      </c>
      <c r="Q136" s="122">
        <v>1.4136764483999476E-3</v>
      </c>
      <c r="R136" s="122">
        <v>1.786461737392512</v>
      </c>
      <c r="S136" s="122">
        <v>1.8625330793642786E-2</v>
      </c>
      <c r="T136" s="122">
        <v>8.5764558815544718E-4</v>
      </c>
      <c r="U136" s="122">
        <v>1.2614262558018822E-4</v>
      </c>
      <c r="V136" s="121">
        <f t="shared" si="20"/>
        <v>0.20207514562263224</v>
      </c>
      <c r="W136" s="122">
        <v>0.18246602661525382</v>
      </c>
    </row>
    <row r="137" spans="1:23" s="21" customFormat="1">
      <c r="A137" s="103" t="s">
        <v>166</v>
      </c>
      <c r="B137" s="21" t="str">
        <f>VLOOKUP(D137,fips_xref!$A$5:$C$26,2,FALSE)</f>
        <v>Rio Blanco</v>
      </c>
      <c r="C137" s="43" t="str">
        <f t="shared" si="16"/>
        <v>08</v>
      </c>
      <c r="D137" s="44" t="s">
        <v>41</v>
      </c>
      <c r="E137" s="22" t="str">
        <f>VLOOKUP($A137,lookup!$A$3:$D$29,3,FALSE)</f>
        <v>Production Traffic</v>
      </c>
      <c r="F137" s="22" t="str">
        <f>VLOOKUP($A137,lookup!$A$3:$D$29,4,FALSE)</f>
        <v>Production</v>
      </c>
      <c r="G137" s="22" t="str">
        <f>VLOOKUP($A137,lookup!$A$3:$D$29,2,FALSE)</f>
        <v>traffic</v>
      </c>
      <c r="H137" s="45">
        <v>1.5743919181276078</v>
      </c>
      <c r="I137" s="45">
        <v>2.7730719692220309</v>
      </c>
      <c r="J137" s="122">
        <v>0.28245801052197855</v>
      </c>
      <c r="K137" s="122">
        <v>4.7842587215464166E-2</v>
      </c>
      <c r="L137" s="121">
        <f t="shared" si="18"/>
        <v>0.33030059773744269</v>
      </c>
      <c r="M137" s="122">
        <v>8.589010919725043E-2</v>
      </c>
      <c r="N137" s="122">
        <v>1.4631676670361646E-2</v>
      </c>
      <c r="O137" s="122">
        <v>2.3492037913983594E-3</v>
      </c>
      <c r="P137" s="121">
        <f t="shared" si="19"/>
        <v>8.0812844163745137</v>
      </c>
      <c r="Q137" s="122">
        <v>6.3135386114723645E-3</v>
      </c>
      <c r="R137" s="122">
        <v>7.9784134267155036</v>
      </c>
      <c r="S137" s="122">
        <v>8.3181512467158769E-2</v>
      </c>
      <c r="T137" s="122">
        <v>3.8302813503804161E-3</v>
      </c>
      <c r="U137" s="122">
        <v>5.6335828332884999E-4</v>
      </c>
      <c r="V137" s="121">
        <f t="shared" si="20"/>
        <v>0.90247611874088918</v>
      </c>
      <c r="W137" s="122">
        <v>0.8149009666400211</v>
      </c>
    </row>
    <row r="138" spans="1:23" s="21" customFormat="1">
      <c r="A138" s="103" t="s">
        <v>166</v>
      </c>
      <c r="B138" s="21" t="str">
        <f>VLOOKUP(D138,fips_xref!$A$5:$C$26,2,FALSE)</f>
        <v>Routt</v>
      </c>
      <c r="C138" s="43" t="str">
        <f t="shared" si="16"/>
        <v>08</v>
      </c>
      <c r="D138" s="44" t="s">
        <v>42</v>
      </c>
      <c r="E138" s="22" t="str">
        <f>VLOOKUP($A138,lookup!$A$3:$D$29,3,FALSE)</f>
        <v>Production Traffic</v>
      </c>
      <c r="F138" s="22" t="str">
        <f>VLOOKUP($A138,lookup!$A$3:$D$29,4,FALSE)</f>
        <v>Production</v>
      </c>
      <c r="G138" s="22" t="str">
        <f>VLOOKUP($A138,lookup!$A$3:$D$29,2,FALSE)</f>
        <v>traffic</v>
      </c>
      <c r="H138" s="45">
        <v>2.1465228039495441E-2</v>
      </c>
      <c r="I138" s="45">
        <v>3.7808007970515367E-2</v>
      </c>
      <c r="J138" s="122">
        <v>3.8510268870327441E-3</v>
      </c>
      <c r="K138" s="122">
        <v>6.522848807561974E-4</v>
      </c>
      <c r="L138" s="121">
        <f t="shared" si="18"/>
        <v>4.5033117677889412E-3</v>
      </c>
      <c r="M138" s="122">
        <v>1.1710240372986426E-3</v>
      </c>
      <c r="N138" s="122">
        <v>1.9948798816434338E-4</v>
      </c>
      <c r="O138" s="122">
        <v>3.2028997680313241E-5</v>
      </c>
      <c r="P138" s="121">
        <f t="shared" si="19"/>
        <v>0.11018007070043911</v>
      </c>
      <c r="Q138" s="122">
        <v>8.6078659621542471E-5</v>
      </c>
      <c r="R138" s="122">
        <v>0.10877752967729581</v>
      </c>
      <c r="S138" s="122">
        <v>1.1340950834536592E-3</v>
      </c>
      <c r="T138" s="122">
        <v>5.2221979606654868E-5</v>
      </c>
      <c r="U138" s="122">
        <v>7.6808156090981131E-6</v>
      </c>
      <c r="V138" s="121">
        <f t="shared" si="20"/>
        <v>1.2304341419645055E-2</v>
      </c>
      <c r="W138" s="122">
        <v>1.1110343540975643E-2</v>
      </c>
    </row>
    <row r="139" spans="1:23" s="21" customFormat="1">
      <c r="A139" s="103" t="s">
        <v>109</v>
      </c>
      <c r="B139" s="21" t="str">
        <f>VLOOKUP(D139,fips_xref!$A$5:$C$26,2,FALSE)</f>
        <v>Delta</v>
      </c>
      <c r="C139" s="43" t="str">
        <f t="shared" si="16"/>
        <v>08</v>
      </c>
      <c r="D139" s="44" t="s">
        <v>36</v>
      </c>
      <c r="E139" s="22" t="str">
        <f>VLOOKUP($A139,lookup!$A$3:$D$29,3,FALSE)</f>
        <v>Production Traffic</v>
      </c>
      <c r="F139" s="22" t="str">
        <f>VLOOKUP($A139,lookup!$A$3:$D$29,4,FALSE)</f>
        <v>Production</v>
      </c>
      <c r="G139" s="22" t="str">
        <f>VLOOKUP($A139,lookup!$A$3:$D$29,2,FALSE)</f>
        <v>traffic</v>
      </c>
      <c r="H139" s="45">
        <v>3.6147276086829046E-4</v>
      </c>
      <c r="I139" s="45">
        <v>2.7802523208607697E-4</v>
      </c>
      <c r="J139" s="122">
        <v>4.9230428153171677E-5</v>
      </c>
      <c r="K139" s="122">
        <v>3.7700723095096419E-6</v>
      </c>
      <c r="L139" s="121">
        <f t="shared" si="18"/>
        <v>5.3000500462681321E-5</v>
      </c>
      <c r="M139" s="122">
        <v>2.1551189166169546E-5</v>
      </c>
      <c r="N139" s="122">
        <v>0</v>
      </c>
      <c r="O139" s="122">
        <v>0</v>
      </c>
      <c r="P139" s="121">
        <f t="shared" si="19"/>
        <v>2.1551189166169546E-5</v>
      </c>
      <c r="Q139" s="122">
        <v>1.4611548225952072E-6</v>
      </c>
      <c r="R139" s="122">
        <v>0</v>
      </c>
      <c r="S139" s="122">
        <v>2.08976167133631E-5</v>
      </c>
      <c r="T139" s="122">
        <v>0</v>
      </c>
      <c r="U139" s="122">
        <v>0</v>
      </c>
      <c r="V139" s="121">
        <f t="shared" si="20"/>
        <v>2.08976167133631E-5</v>
      </c>
      <c r="W139" s="122">
        <v>0</v>
      </c>
    </row>
    <row r="140" spans="1:23" s="21" customFormat="1">
      <c r="A140" s="103" t="s">
        <v>109</v>
      </c>
      <c r="B140" s="21" t="str">
        <f>VLOOKUP(D140,fips_xref!$A$5:$C$26,2,FALSE)</f>
        <v>Garfield</v>
      </c>
      <c r="C140" s="43" t="str">
        <f t="shared" si="16"/>
        <v>08</v>
      </c>
      <c r="D140" s="44" t="s">
        <v>37</v>
      </c>
      <c r="E140" s="22" t="str">
        <f>VLOOKUP($A140,lookup!$A$3:$D$29,3,FALSE)</f>
        <v>Production Traffic</v>
      </c>
      <c r="F140" s="22" t="str">
        <f>VLOOKUP($A140,lookup!$A$3:$D$29,4,FALSE)</f>
        <v>Production</v>
      </c>
      <c r="G140" s="22" t="str">
        <f>VLOOKUP($A140,lookup!$A$3:$D$29,2,FALSE)</f>
        <v>traffic</v>
      </c>
      <c r="H140" s="45">
        <v>2.521272507056326</v>
      </c>
      <c r="I140" s="45">
        <v>1.9392259938003868</v>
      </c>
      <c r="J140" s="122">
        <v>0.34338223636837245</v>
      </c>
      <c r="K140" s="122">
        <v>2.6296254358829756E-2</v>
      </c>
      <c r="L140" s="121">
        <f t="shared" si="18"/>
        <v>0.36967849072720221</v>
      </c>
      <c r="M140" s="122">
        <v>0.15031954443403259</v>
      </c>
      <c r="N140" s="122">
        <v>0</v>
      </c>
      <c r="O140" s="122">
        <v>0</v>
      </c>
      <c r="P140" s="121">
        <f t="shared" si="19"/>
        <v>0.15031954443403259</v>
      </c>
      <c r="Q140" s="122">
        <v>1.0191554887601572E-2</v>
      </c>
      <c r="R140" s="122">
        <v>0</v>
      </c>
      <c r="S140" s="122">
        <v>0.14576087657570763</v>
      </c>
      <c r="T140" s="122">
        <v>0</v>
      </c>
      <c r="U140" s="122">
        <v>0</v>
      </c>
      <c r="V140" s="121">
        <f t="shared" si="20"/>
        <v>0.14576087657570763</v>
      </c>
      <c r="W140" s="122">
        <v>0</v>
      </c>
    </row>
    <row r="141" spans="1:23" s="21" customFormat="1">
      <c r="A141" s="103" t="s">
        <v>109</v>
      </c>
      <c r="B141" s="21" t="str">
        <f>VLOOKUP(D141,fips_xref!$A$5:$C$26,2,FALSE)</f>
        <v>Gunnison</v>
      </c>
      <c r="C141" s="43" t="str">
        <f t="shared" si="16"/>
        <v>08</v>
      </c>
      <c r="D141" s="44" t="s">
        <v>38</v>
      </c>
      <c r="E141" s="22" t="str">
        <f>VLOOKUP($A141,lookup!$A$3:$D$29,3,FALSE)</f>
        <v>Production Traffic</v>
      </c>
      <c r="F141" s="22" t="str">
        <f>VLOOKUP($A141,lookup!$A$3:$D$29,4,FALSE)</f>
        <v>Production</v>
      </c>
      <c r="G141" s="22" t="str">
        <f>VLOOKUP($A141,lookup!$A$3:$D$29,2,FALSE)</f>
        <v>traffic</v>
      </c>
      <c r="H141" s="45">
        <v>3.6147276086829047E-3</v>
      </c>
      <c r="I141" s="45">
        <v>2.7802523208607698E-3</v>
      </c>
      <c r="J141" s="122">
        <v>4.9230428153171682E-4</v>
      </c>
      <c r="K141" s="122">
        <v>3.7700723095096422E-5</v>
      </c>
      <c r="L141" s="121">
        <f t="shared" si="18"/>
        <v>5.3000500462681321E-4</v>
      </c>
      <c r="M141" s="122">
        <v>2.1551189166169548E-4</v>
      </c>
      <c r="N141" s="122">
        <v>0</v>
      </c>
      <c r="O141" s="122">
        <v>0</v>
      </c>
      <c r="P141" s="121">
        <f t="shared" si="19"/>
        <v>2.1551189166169548E-4</v>
      </c>
      <c r="Q141" s="122">
        <v>1.4611548225952073E-5</v>
      </c>
      <c r="R141" s="122">
        <v>0</v>
      </c>
      <c r="S141" s="122">
        <v>2.08976167133631E-4</v>
      </c>
      <c r="T141" s="122">
        <v>0</v>
      </c>
      <c r="U141" s="122">
        <v>0</v>
      </c>
      <c r="V141" s="121">
        <f t="shared" si="20"/>
        <v>2.08976167133631E-4</v>
      </c>
      <c r="W141" s="122">
        <v>0</v>
      </c>
    </row>
    <row r="142" spans="1:23" s="21" customFormat="1">
      <c r="A142" s="103" t="s">
        <v>109</v>
      </c>
      <c r="B142" s="21" t="str">
        <f>VLOOKUP(D142,fips_xref!$A$5:$C$26,2,FALSE)</f>
        <v>Mesa</v>
      </c>
      <c r="C142" s="43" t="str">
        <f t="shared" si="16"/>
        <v>08</v>
      </c>
      <c r="D142" s="44" t="s">
        <v>39</v>
      </c>
      <c r="E142" s="22" t="str">
        <f>VLOOKUP($A142,lookup!$A$3:$D$29,3,FALSE)</f>
        <v>Production Traffic</v>
      </c>
      <c r="F142" s="22" t="str">
        <f>VLOOKUP($A142,lookup!$A$3:$D$29,4,FALSE)</f>
        <v>Production</v>
      </c>
      <c r="G142" s="22" t="str">
        <f>VLOOKUP($A142,lookup!$A$3:$D$29,2,FALSE)</f>
        <v>traffic</v>
      </c>
      <c r="H142" s="45">
        <v>0.26893573408600813</v>
      </c>
      <c r="I142" s="45">
        <v>0.20685077267204124</v>
      </c>
      <c r="J142" s="122">
        <v>3.6627438545959727E-2</v>
      </c>
      <c r="K142" s="122">
        <v>2.8049337982751737E-3</v>
      </c>
      <c r="L142" s="121">
        <f t="shared" si="18"/>
        <v>3.9432372344234898E-2</v>
      </c>
      <c r="M142" s="122">
        <v>1.6034084739630142E-2</v>
      </c>
      <c r="N142" s="122">
        <v>0</v>
      </c>
      <c r="O142" s="122">
        <v>0</v>
      </c>
      <c r="P142" s="121">
        <f t="shared" si="19"/>
        <v>1.6034084739630142E-2</v>
      </c>
      <c r="Q142" s="122">
        <v>1.0870991880108341E-3</v>
      </c>
      <c r="R142" s="122">
        <v>0</v>
      </c>
      <c r="S142" s="122">
        <v>1.5547826834742146E-2</v>
      </c>
      <c r="T142" s="122">
        <v>0</v>
      </c>
      <c r="U142" s="122">
        <v>0</v>
      </c>
      <c r="V142" s="121">
        <f t="shared" si="20"/>
        <v>1.5547826834742146E-2</v>
      </c>
      <c r="W142" s="122">
        <v>0</v>
      </c>
    </row>
    <row r="143" spans="1:23" s="21" customFormat="1">
      <c r="A143" s="103" t="s">
        <v>109</v>
      </c>
      <c r="B143" s="21" t="str">
        <f>VLOOKUP(D143,fips_xref!$A$5:$C$26,2,FALSE)</f>
        <v>Moffat</v>
      </c>
      <c r="C143" s="43" t="str">
        <f t="shared" si="16"/>
        <v>08</v>
      </c>
      <c r="D143" s="44" t="s">
        <v>40</v>
      </c>
      <c r="E143" s="22" t="str">
        <f>VLOOKUP($A143,lookup!$A$3:$D$29,3,FALSE)</f>
        <v>Production Traffic</v>
      </c>
      <c r="F143" s="22" t="str">
        <f>VLOOKUP($A143,lookup!$A$3:$D$29,4,FALSE)</f>
        <v>Production</v>
      </c>
      <c r="G143" s="22" t="str">
        <f>VLOOKUP($A143,lookup!$A$3:$D$29,2,FALSE)</f>
        <v>traffic</v>
      </c>
      <c r="H143" s="45">
        <v>0.15434886889076005</v>
      </c>
      <c r="I143" s="45">
        <v>0.11871677410075487</v>
      </c>
      <c r="J143" s="122">
        <v>2.1021392821404309E-2</v>
      </c>
      <c r="K143" s="122">
        <v>1.6098208761606172E-3</v>
      </c>
      <c r="L143" s="121">
        <f t="shared" si="18"/>
        <v>2.2631213697564927E-2</v>
      </c>
      <c r="M143" s="122">
        <v>9.2023577739543966E-3</v>
      </c>
      <c r="N143" s="122">
        <v>0</v>
      </c>
      <c r="O143" s="122">
        <v>0</v>
      </c>
      <c r="P143" s="121">
        <f t="shared" si="19"/>
        <v>9.2023577739543966E-3</v>
      </c>
      <c r="Q143" s="122">
        <v>6.2391310924815352E-4</v>
      </c>
      <c r="R143" s="122">
        <v>0</v>
      </c>
      <c r="S143" s="122">
        <v>8.9232823366060445E-3</v>
      </c>
      <c r="T143" s="122">
        <v>0</v>
      </c>
      <c r="U143" s="122">
        <v>0</v>
      </c>
      <c r="V143" s="121">
        <f t="shared" si="20"/>
        <v>8.9232823366060445E-3</v>
      </c>
      <c r="W143" s="122">
        <v>0</v>
      </c>
    </row>
    <row r="144" spans="1:23" s="21" customFormat="1">
      <c r="A144" s="103" t="s">
        <v>109</v>
      </c>
      <c r="B144" s="21" t="str">
        <f>VLOOKUP(D144,fips_xref!$A$5:$C$26,2,FALSE)</f>
        <v>Rio Blanco</v>
      </c>
      <c r="C144" s="43" t="str">
        <f t="shared" si="16"/>
        <v>08</v>
      </c>
      <c r="D144" s="44" t="s">
        <v>41</v>
      </c>
      <c r="E144" s="22" t="str">
        <f>VLOOKUP($A144,lookup!$A$3:$D$29,3,FALSE)</f>
        <v>Production Traffic</v>
      </c>
      <c r="F144" s="22" t="str">
        <f>VLOOKUP($A144,lookup!$A$3:$D$29,4,FALSE)</f>
        <v>Production</v>
      </c>
      <c r="G144" s="22" t="str">
        <f>VLOOKUP($A144,lookup!$A$3:$D$29,2,FALSE)</f>
        <v>traffic</v>
      </c>
      <c r="H144" s="45">
        <v>0.6893285549758299</v>
      </c>
      <c r="I144" s="45">
        <v>0.53019411758814872</v>
      </c>
      <c r="J144" s="122">
        <v>9.3882426488098386E-2</v>
      </c>
      <c r="K144" s="122">
        <v>7.1895278942348869E-3</v>
      </c>
      <c r="L144" s="121">
        <f t="shared" si="18"/>
        <v>0.10107195438233327</v>
      </c>
      <c r="M144" s="122">
        <v>4.1098117739885323E-2</v>
      </c>
      <c r="N144" s="122">
        <v>0</v>
      </c>
      <c r="O144" s="122">
        <v>0</v>
      </c>
      <c r="P144" s="121">
        <f t="shared" si="19"/>
        <v>4.1098117739885323E-2</v>
      </c>
      <c r="Q144" s="122">
        <v>2.7864222466890604E-3</v>
      </c>
      <c r="R144" s="122">
        <v>0</v>
      </c>
      <c r="S144" s="122">
        <v>3.9851755072383435E-2</v>
      </c>
      <c r="T144" s="122">
        <v>0</v>
      </c>
      <c r="U144" s="122">
        <v>0</v>
      </c>
      <c r="V144" s="121">
        <f t="shared" si="20"/>
        <v>3.9851755072383435E-2</v>
      </c>
      <c r="W144" s="122">
        <v>0</v>
      </c>
    </row>
    <row r="145" spans="1:23" s="21" customFormat="1">
      <c r="A145" s="103" t="s">
        <v>109</v>
      </c>
      <c r="B145" s="21" t="str">
        <f>VLOOKUP(D145,fips_xref!$A$5:$C$26,2,FALSE)</f>
        <v>Routt</v>
      </c>
      <c r="C145" s="43" t="str">
        <f t="shared" si="16"/>
        <v>08</v>
      </c>
      <c r="D145" s="44" t="s">
        <v>42</v>
      </c>
      <c r="E145" s="22" t="str">
        <f>VLOOKUP($A145,lookup!$A$3:$D$29,3,FALSE)</f>
        <v>Production Traffic</v>
      </c>
      <c r="F145" s="22" t="str">
        <f>VLOOKUP($A145,lookup!$A$3:$D$29,4,FALSE)</f>
        <v>Production</v>
      </c>
      <c r="G145" s="22" t="str">
        <f>VLOOKUP($A145,lookup!$A$3:$D$29,2,FALSE)</f>
        <v>traffic</v>
      </c>
      <c r="H145" s="45">
        <v>9.3982917825755526E-3</v>
      </c>
      <c r="I145" s="45">
        <v>7.2286560342380013E-3</v>
      </c>
      <c r="J145" s="122">
        <v>1.2799911319824637E-3</v>
      </c>
      <c r="K145" s="122">
        <v>9.8021880047250692E-5</v>
      </c>
      <c r="L145" s="121">
        <f t="shared" si="18"/>
        <v>1.3780130120297144E-3</v>
      </c>
      <c r="M145" s="122">
        <v>5.6033091832040827E-4</v>
      </c>
      <c r="N145" s="122">
        <v>0</v>
      </c>
      <c r="O145" s="122">
        <v>0</v>
      </c>
      <c r="P145" s="121">
        <f t="shared" si="19"/>
        <v>5.6033091832040827E-4</v>
      </c>
      <c r="Q145" s="122">
        <v>3.7990025387475393E-5</v>
      </c>
      <c r="R145" s="122">
        <v>0</v>
      </c>
      <c r="S145" s="122">
        <v>5.4333803454744063E-4</v>
      </c>
      <c r="T145" s="122">
        <v>0</v>
      </c>
      <c r="U145" s="122">
        <v>0</v>
      </c>
      <c r="V145" s="121">
        <f t="shared" si="20"/>
        <v>5.4333803454744063E-4</v>
      </c>
      <c r="W145" s="122">
        <v>0</v>
      </c>
    </row>
    <row r="146" spans="1:23" s="21" customFormat="1">
      <c r="A146" s="103" t="s">
        <v>167</v>
      </c>
      <c r="B146" s="21" t="str">
        <f>VLOOKUP(D146,fips_xref!$A$5:$C$26,2,FALSE)</f>
        <v>Delta</v>
      </c>
      <c r="C146" s="43" t="str">
        <f t="shared" si="16"/>
        <v>08</v>
      </c>
      <c r="D146" s="44" t="s">
        <v>36</v>
      </c>
      <c r="E146" s="22" t="str">
        <f>VLOOKUP($A146,lookup!$A$3:$D$29,3,FALSE)</f>
        <v>Production Traffic</v>
      </c>
      <c r="F146" s="22" t="str">
        <f>VLOOKUP($A146,lookup!$A$3:$D$29,4,FALSE)</f>
        <v>Production</v>
      </c>
      <c r="G146" s="22" t="str">
        <f>VLOOKUP($A146,lookup!$A$3:$D$29,2,FALSE)</f>
        <v>traffic</v>
      </c>
      <c r="H146" s="45">
        <v>2.5053973216853178E-4</v>
      </c>
      <c r="I146" s="45">
        <v>2.5261454758122398E-4</v>
      </c>
      <c r="J146" s="122">
        <v>2.9008767500066987E-5</v>
      </c>
      <c r="K146" s="122">
        <v>4.2006375095937435E-6</v>
      </c>
      <c r="L146" s="121">
        <f t="shared" si="18"/>
        <v>3.320940500966073E-5</v>
      </c>
      <c r="M146" s="122">
        <v>1.4407467835135155E-5</v>
      </c>
      <c r="N146" s="122">
        <v>2.6865425085787798E-6</v>
      </c>
      <c r="O146" s="122">
        <v>3.5365307534528264E-7</v>
      </c>
      <c r="P146" s="121">
        <f t="shared" si="19"/>
        <v>8.4808344166342547E-4</v>
      </c>
      <c r="Q146" s="122">
        <v>1.0147956374428428E-6</v>
      </c>
      <c r="R146" s="122">
        <v>8.3063577824436623E-4</v>
      </c>
      <c r="S146" s="122">
        <v>1.396554099540996E-5</v>
      </c>
      <c r="T146" s="122">
        <v>7.0328346795263992E-7</v>
      </c>
      <c r="U146" s="122">
        <v>8.4808901681229901E-8</v>
      </c>
      <c r="V146" s="121">
        <f t="shared" si="20"/>
        <v>1.1013818586649148E-4</v>
      </c>
      <c r="W146" s="122">
        <v>9.5384552501447649E-5</v>
      </c>
    </row>
    <row r="147" spans="1:23" s="21" customFormat="1">
      <c r="A147" s="103" t="s">
        <v>167</v>
      </c>
      <c r="B147" s="21" t="str">
        <f>VLOOKUP(D147,fips_xref!$A$5:$C$26,2,FALSE)</f>
        <v>Garfield</v>
      </c>
      <c r="C147" s="43" t="str">
        <f t="shared" ref="C147:C187" si="21">LEFT(D147,2)</f>
        <v>08</v>
      </c>
      <c r="D147" s="44" t="s">
        <v>37</v>
      </c>
      <c r="E147" s="22" t="str">
        <f>VLOOKUP($A147,lookup!$A$3:$D$29,3,FALSE)</f>
        <v>Production Traffic</v>
      </c>
      <c r="F147" s="22" t="str">
        <f>VLOOKUP($A147,lookup!$A$3:$D$29,4,FALSE)</f>
        <v>Production</v>
      </c>
      <c r="G147" s="22" t="str">
        <f>VLOOKUP($A147,lookup!$A$3:$D$29,2,FALSE)</f>
        <v>traffic</v>
      </c>
      <c r="H147" s="45">
        <v>1.7475146318755093</v>
      </c>
      <c r="I147" s="45">
        <v>1.7619864693790372</v>
      </c>
      <c r="J147" s="122">
        <v>0.20233615331296725</v>
      </c>
      <c r="K147" s="122">
        <v>2.9299446629416363E-2</v>
      </c>
      <c r="L147" s="121">
        <f t="shared" si="18"/>
        <v>0.23163559994238361</v>
      </c>
      <c r="M147" s="122">
        <v>0.10049208815006772</v>
      </c>
      <c r="N147" s="122">
        <v>1.8738633997336988E-2</v>
      </c>
      <c r="O147" s="122">
        <v>2.4667302005333468E-3</v>
      </c>
      <c r="P147" s="121">
        <f t="shared" si="19"/>
        <v>5.9153820056023925</v>
      </c>
      <c r="Q147" s="122">
        <v>7.0781995711638283E-3</v>
      </c>
      <c r="R147" s="122">
        <v>5.7936845532544545</v>
      </c>
      <c r="S147" s="122">
        <v>9.7409648442984484E-2</v>
      </c>
      <c r="T147" s="122">
        <v>4.9054021889696634E-3</v>
      </c>
      <c r="U147" s="122">
        <v>5.9154208922657862E-4</v>
      </c>
      <c r="V147" s="121">
        <f t="shared" si="20"/>
        <v>0.7682138464187781</v>
      </c>
      <c r="W147" s="122">
        <v>0.66530725369759736</v>
      </c>
    </row>
    <row r="148" spans="1:23" s="21" customFormat="1">
      <c r="A148" s="103" t="s">
        <v>167</v>
      </c>
      <c r="B148" s="21" t="str">
        <f>VLOOKUP(D148,fips_xref!$A$5:$C$26,2,FALSE)</f>
        <v>Gunnison</v>
      </c>
      <c r="C148" s="43" t="str">
        <f t="shared" si="21"/>
        <v>08</v>
      </c>
      <c r="D148" s="44" t="s">
        <v>38</v>
      </c>
      <c r="E148" s="22" t="str">
        <f>VLOOKUP($A148,lookup!$A$3:$D$29,3,FALSE)</f>
        <v>Production Traffic</v>
      </c>
      <c r="F148" s="22" t="str">
        <f>VLOOKUP($A148,lookup!$A$3:$D$29,4,FALSE)</f>
        <v>Production</v>
      </c>
      <c r="G148" s="22" t="str">
        <f>VLOOKUP($A148,lookup!$A$3:$D$29,2,FALSE)</f>
        <v>traffic</v>
      </c>
      <c r="H148" s="45">
        <v>2.5053973216853181E-3</v>
      </c>
      <c r="I148" s="45">
        <v>2.5261454758122395E-3</v>
      </c>
      <c r="J148" s="122">
        <v>2.9008767500066985E-4</v>
      </c>
      <c r="K148" s="122">
        <v>4.2006375095937435E-5</v>
      </c>
      <c r="L148" s="121">
        <f t="shared" si="18"/>
        <v>3.3209405009660726E-4</v>
      </c>
      <c r="M148" s="122">
        <v>1.4407467835135155E-4</v>
      </c>
      <c r="N148" s="122">
        <v>2.6865425085787799E-5</v>
      </c>
      <c r="O148" s="122">
        <v>3.5365307534528264E-6</v>
      </c>
      <c r="P148" s="121">
        <f t="shared" si="19"/>
        <v>8.4808344166342545E-3</v>
      </c>
      <c r="Q148" s="122">
        <v>1.0147956374428427E-5</v>
      </c>
      <c r="R148" s="122">
        <v>8.3063577824436623E-3</v>
      </c>
      <c r="S148" s="122">
        <v>1.3965540995409962E-4</v>
      </c>
      <c r="T148" s="122">
        <v>7.0328346795263996E-6</v>
      </c>
      <c r="U148" s="122">
        <v>8.4808901681229903E-7</v>
      </c>
      <c r="V148" s="121">
        <f t="shared" si="20"/>
        <v>1.1013818586649148E-3</v>
      </c>
      <c r="W148" s="122">
        <v>9.5384552501447649E-4</v>
      </c>
    </row>
    <row r="149" spans="1:23" s="21" customFormat="1">
      <c r="A149" s="103" t="s">
        <v>167</v>
      </c>
      <c r="B149" s="21" t="str">
        <f>VLOOKUP(D149,fips_xref!$A$5:$C$26,2,FALSE)</f>
        <v>Mesa</v>
      </c>
      <c r="C149" s="43" t="str">
        <f t="shared" si="21"/>
        <v>08</v>
      </c>
      <c r="D149" s="44" t="s">
        <v>39</v>
      </c>
      <c r="E149" s="22" t="str">
        <f>VLOOKUP($A149,lookup!$A$3:$D$29,3,FALSE)</f>
        <v>Production Traffic</v>
      </c>
      <c r="F149" s="22" t="str">
        <f>VLOOKUP($A149,lookup!$A$3:$D$29,4,FALSE)</f>
        <v>Production</v>
      </c>
      <c r="G149" s="22" t="str">
        <f>VLOOKUP($A149,lookup!$A$3:$D$29,2,FALSE)</f>
        <v>traffic</v>
      </c>
      <c r="H149" s="45">
        <v>0.18640156073338765</v>
      </c>
      <c r="I149" s="45">
        <v>0.18794522340043063</v>
      </c>
      <c r="J149" s="122">
        <v>2.1582523020049836E-2</v>
      </c>
      <c r="K149" s="122">
        <v>3.1252743071377453E-3</v>
      </c>
      <c r="L149" s="121">
        <f t="shared" si="18"/>
        <v>2.4707797327187583E-2</v>
      </c>
      <c r="M149" s="122">
        <v>1.0719156069340556E-2</v>
      </c>
      <c r="N149" s="122">
        <v>1.9987876263826121E-3</v>
      </c>
      <c r="O149" s="122">
        <v>2.6311788805689028E-4</v>
      </c>
      <c r="P149" s="121">
        <f t="shared" si="19"/>
        <v>0.63097408059758853</v>
      </c>
      <c r="Q149" s="122">
        <v>7.5500795425747494E-4</v>
      </c>
      <c r="R149" s="122">
        <v>0.61799301901380843</v>
      </c>
      <c r="S149" s="122">
        <v>1.0390362500585011E-2</v>
      </c>
      <c r="T149" s="122">
        <v>5.2324290015676406E-4</v>
      </c>
      <c r="U149" s="122">
        <v>6.3097822850835045E-5</v>
      </c>
      <c r="V149" s="121">
        <f t="shared" si="20"/>
        <v>8.1942810284669654E-2</v>
      </c>
      <c r="W149" s="122">
        <v>7.0966107061077047E-2</v>
      </c>
    </row>
    <row r="150" spans="1:23" s="21" customFormat="1">
      <c r="A150" s="103" t="s">
        <v>167</v>
      </c>
      <c r="B150" s="21" t="str">
        <f>VLOOKUP(D150,fips_xref!$A$5:$C$26,2,FALSE)</f>
        <v>Moffat</v>
      </c>
      <c r="C150" s="43" t="str">
        <f t="shared" si="21"/>
        <v>08</v>
      </c>
      <c r="D150" s="44" t="s">
        <v>40</v>
      </c>
      <c r="E150" s="22" t="str">
        <f>VLOOKUP($A150,lookup!$A$3:$D$29,3,FALSE)</f>
        <v>Production Traffic</v>
      </c>
      <c r="F150" s="22" t="str">
        <f>VLOOKUP($A150,lookup!$A$3:$D$29,4,FALSE)</f>
        <v>Production</v>
      </c>
      <c r="G150" s="22" t="str">
        <f>VLOOKUP($A150,lookup!$A$3:$D$29,2,FALSE)</f>
        <v>traffic</v>
      </c>
      <c r="H150" s="45">
        <v>0.10698046563596308</v>
      </c>
      <c r="I150" s="45">
        <v>0.10786641181718264</v>
      </c>
      <c r="J150" s="122">
        <v>1.2386743722528603E-2</v>
      </c>
      <c r="K150" s="122">
        <v>1.7936722165965288E-3</v>
      </c>
      <c r="L150" s="121">
        <f t="shared" si="18"/>
        <v>1.4180415939125132E-2</v>
      </c>
      <c r="M150" s="122">
        <v>6.151988765602712E-3</v>
      </c>
      <c r="N150" s="122">
        <v>1.147153651163139E-3</v>
      </c>
      <c r="O150" s="122">
        <v>1.510098631724357E-4</v>
      </c>
      <c r="P150" s="121">
        <f t="shared" si="19"/>
        <v>0.36213162959028267</v>
      </c>
      <c r="Q150" s="122">
        <v>4.3331773718809384E-4</v>
      </c>
      <c r="R150" s="122">
        <v>0.35468147731034438</v>
      </c>
      <c r="S150" s="122">
        <v>5.9632860050400534E-3</v>
      </c>
      <c r="T150" s="122">
        <v>3.0030204081577726E-4</v>
      </c>
      <c r="U150" s="122">
        <v>3.6213401017885172E-5</v>
      </c>
      <c r="V150" s="121">
        <f t="shared" si="20"/>
        <v>4.7029005364991869E-2</v>
      </c>
      <c r="W150" s="122">
        <v>4.0729203918118149E-2</v>
      </c>
    </row>
    <row r="151" spans="1:23" s="21" customFormat="1">
      <c r="A151" s="103" t="s">
        <v>167</v>
      </c>
      <c r="B151" s="21" t="str">
        <f>VLOOKUP(D151,fips_xref!$A$5:$C$26,2,FALSE)</f>
        <v>Rio Blanco</v>
      </c>
      <c r="C151" s="43" t="str">
        <f t="shared" si="21"/>
        <v>08</v>
      </c>
      <c r="D151" s="44" t="s">
        <v>41</v>
      </c>
      <c r="E151" s="22" t="str">
        <f>VLOOKUP($A151,lookup!$A$3:$D$29,3,FALSE)</f>
        <v>Production Traffic</v>
      </c>
      <c r="F151" s="22" t="str">
        <f>VLOOKUP($A151,lookup!$A$3:$D$29,4,FALSE)</f>
        <v>Production</v>
      </c>
      <c r="G151" s="22" t="str">
        <f>VLOOKUP($A151,lookup!$A$3:$D$29,2,FALSE)</f>
        <v>traffic</v>
      </c>
      <c r="H151" s="45">
        <v>0.4777792692453901</v>
      </c>
      <c r="I151" s="45">
        <v>0.48173594223739408</v>
      </c>
      <c r="J151" s="122">
        <v>5.5319719622627744E-2</v>
      </c>
      <c r="K151" s="122">
        <v>8.0106157307952685E-3</v>
      </c>
      <c r="L151" s="121">
        <f t="shared" si="18"/>
        <v>6.3330335353423015E-2</v>
      </c>
      <c r="M151" s="122">
        <v>2.747504116160274E-2</v>
      </c>
      <c r="N151" s="122">
        <v>5.123236563859733E-3</v>
      </c>
      <c r="O151" s="122">
        <v>6.7441641468345397E-4</v>
      </c>
      <c r="P151" s="121">
        <f t="shared" si="19"/>
        <v>1.6172951232521524</v>
      </c>
      <c r="Q151" s="122">
        <v>1.9352152806035011E-3</v>
      </c>
      <c r="R151" s="122">
        <v>1.5840224291120064</v>
      </c>
      <c r="S151" s="122">
        <v>2.6632286678246794E-2</v>
      </c>
      <c r="T151" s="122">
        <v>1.3411615733856842E-3</v>
      </c>
      <c r="U151" s="122">
        <v>1.6173057550610543E-4</v>
      </c>
      <c r="V151" s="121">
        <f t="shared" si="20"/>
        <v>0.21003352044739926</v>
      </c>
      <c r="W151" s="122">
        <v>0.18189834162026067</v>
      </c>
    </row>
    <row r="152" spans="1:23" s="21" customFormat="1">
      <c r="A152" s="103" t="s">
        <v>167</v>
      </c>
      <c r="B152" s="21" t="str">
        <f>VLOOKUP(D152,fips_xref!$A$5:$C$26,2,FALSE)</f>
        <v>Routt</v>
      </c>
      <c r="C152" s="43" t="str">
        <f t="shared" si="21"/>
        <v>08</v>
      </c>
      <c r="D152" s="44" t="s">
        <v>42</v>
      </c>
      <c r="E152" s="22" t="str">
        <f>VLOOKUP($A152,lookup!$A$3:$D$29,3,FALSE)</f>
        <v>Production Traffic</v>
      </c>
      <c r="F152" s="22" t="str">
        <f>VLOOKUP($A152,lookup!$A$3:$D$29,4,FALSE)</f>
        <v>Production</v>
      </c>
      <c r="G152" s="22" t="str">
        <f>VLOOKUP($A152,lookup!$A$3:$D$29,2,FALSE)</f>
        <v>traffic</v>
      </c>
      <c r="H152" s="45">
        <v>6.514033036381827E-3</v>
      </c>
      <c r="I152" s="45">
        <v>6.5679782371118236E-3</v>
      </c>
      <c r="J152" s="122">
        <v>7.5422795500174175E-4</v>
      </c>
      <c r="K152" s="122">
        <v>1.0921657524943735E-4</v>
      </c>
      <c r="L152" s="121">
        <f t="shared" ref="L152:L187" si="22">SUM(J152:K152)</f>
        <v>8.6344453025117911E-4</v>
      </c>
      <c r="M152" s="122">
        <v>3.7459416371351406E-4</v>
      </c>
      <c r="N152" s="122">
        <v>6.9850105223048282E-5</v>
      </c>
      <c r="O152" s="122">
        <v>9.1949799589773502E-6</v>
      </c>
      <c r="P152" s="121">
        <f t="shared" si="19"/>
        <v>2.2050169483249064E-2</v>
      </c>
      <c r="Q152" s="122">
        <v>2.6384686573513913E-5</v>
      </c>
      <c r="R152" s="122">
        <v>2.1596530234353525E-2</v>
      </c>
      <c r="S152" s="122">
        <v>3.63104065880659E-4</v>
      </c>
      <c r="T152" s="122">
        <v>1.8285370166768638E-5</v>
      </c>
      <c r="U152" s="122">
        <v>2.2050314437119777E-6</v>
      </c>
      <c r="V152" s="121">
        <f t="shared" si="20"/>
        <v>2.8635928325287789E-3</v>
      </c>
      <c r="W152" s="122">
        <v>2.4799983650376392E-3</v>
      </c>
    </row>
    <row r="153" spans="1:23" s="21" customFormat="1">
      <c r="A153" s="103" t="s">
        <v>110</v>
      </c>
      <c r="B153" s="21" t="str">
        <f>VLOOKUP(D153,fips_xref!$A$5:$C$26,2,FALSE)</f>
        <v>Delta</v>
      </c>
      <c r="C153" s="43" t="str">
        <f t="shared" si="21"/>
        <v>08</v>
      </c>
      <c r="D153" s="44" t="s">
        <v>36</v>
      </c>
      <c r="E153" s="22" t="str">
        <f>VLOOKUP($A153,lookup!$A$3:$D$29,3,FALSE)</f>
        <v>Production Traffic</v>
      </c>
      <c r="F153" s="22" t="str">
        <f>VLOOKUP($A153,lookup!$A$3:$D$29,4,FALSE)</f>
        <v>Production</v>
      </c>
      <c r="G153" s="22" t="str">
        <f>VLOOKUP($A153,lookup!$A$3:$D$29,2,FALSE)</f>
        <v>traffic</v>
      </c>
      <c r="H153" s="45">
        <v>1.0867547765520137E-4</v>
      </c>
      <c r="I153" s="45">
        <v>4.745424263389925E-5</v>
      </c>
      <c r="J153" s="122">
        <v>1.0650722326050093E-5</v>
      </c>
      <c r="K153" s="122">
        <v>2.7709435573055588E-7</v>
      </c>
      <c r="L153" s="121">
        <f t="shared" si="22"/>
        <v>1.0927816681780649E-5</v>
      </c>
      <c r="M153" s="122">
        <v>5.8823216175057748E-6</v>
      </c>
      <c r="N153" s="122">
        <v>0</v>
      </c>
      <c r="O153" s="122">
        <v>0</v>
      </c>
      <c r="P153" s="121">
        <f t="shared" si="19"/>
        <v>5.8823216175057748E-6</v>
      </c>
      <c r="Q153" s="122">
        <v>4.1269111054316493E-7</v>
      </c>
      <c r="R153" s="122">
        <v>0</v>
      </c>
      <c r="S153" s="122">
        <v>5.7055377693991786E-6</v>
      </c>
      <c r="T153" s="122">
        <v>0</v>
      </c>
      <c r="U153" s="122">
        <v>0</v>
      </c>
      <c r="V153" s="121">
        <f t="shared" si="20"/>
        <v>5.7055377693991786E-6</v>
      </c>
      <c r="W153" s="122">
        <v>0</v>
      </c>
    </row>
    <row r="154" spans="1:23" s="21" customFormat="1">
      <c r="A154" s="103" t="s">
        <v>110</v>
      </c>
      <c r="B154" s="21" t="str">
        <f>VLOOKUP(D154,fips_xref!$A$5:$C$26,2,FALSE)</f>
        <v>Garfield</v>
      </c>
      <c r="C154" s="43" t="str">
        <f t="shared" si="21"/>
        <v>08</v>
      </c>
      <c r="D154" s="44" t="s">
        <v>37</v>
      </c>
      <c r="E154" s="22" t="str">
        <f>VLOOKUP($A154,lookup!$A$3:$D$29,3,FALSE)</f>
        <v>Production Traffic</v>
      </c>
      <c r="F154" s="22" t="str">
        <f>VLOOKUP($A154,lookup!$A$3:$D$29,4,FALSE)</f>
        <v>Production</v>
      </c>
      <c r="G154" s="22" t="str">
        <f>VLOOKUP($A154,lookup!$A$3:$D$29,2,FALSE)</f>
        <v>traffic</v>
      </c>
      <c r="H154" s="45">
        <v>0.75801145664502967</v>
      </c>
      <c r="I154" s="45">
        <v>0.33099334237144729</v>
      </c>
      <c r="J154" s="122">
        <v>7.4288788224199404E-2</v>
      </c>
      <c r="K154" s="122">
        <v>1.9327331312206273E-3</v>
      </c>
      <c r="L154" s="121">
        <f t="shared" si="22"/>
        <v>7.6221521355420027E-2</v>
      </c>
      <c r="M154" s="122">
        <v>4.1029193282102777E-2</v>
      </c>
      <c r="N154" s="122">
        <v>0</v>
      </c>
      <c r="O154" s="122">
        <v>0</v>
      </c>
      <c r="P154" s="121">
        <f t="shared" si="19"/>
        <v>4.1029193282102777E-2</v>
      </c>
      <c r="Q154" s="122">
        <v>2.8785204960385755E-3</v>
      </c>
      <c r="R154" s="122">
        <v>0</v>
      </c>
      <c r="S154" s="122">
        <v>3.979612594155927E-2</v>
      </c>
      <c r="T154" s="122">
        <v>0</v>
      </c>
      <c r="U154" s="122">
        <v>0</v>
      </c>
      <c r="V154" s="121">
        <f t="shared" si="20"/>
        <v>3.979612594155927E-2</v>
      </c>
      <c r="W154" s="122">
        <v>0</v>
      </c>
    </row>
    <row r="155" spans="1:23" s="21" customFormat="1">
      <c r="A155" s="103" t="s">
        <v>110</v>
      </c>
      <c r="B155" s="21" t="str">
        <f>VLOOKUP(D155,fips_xref!$A$5:$C$26,2,FALSE)</f>
        <v>Gunnison</v>
      </c>
      <c r="C155" s="43" t="str">
        <f t="shared" si="21"/>
        <v>08</v>
      </c>
      <c r="D155" s="44" t="s">
        <v>38</v>
      </c>
      <c r="E155" s="22" t="str">
        <f>VLOOKUP($A155,lookup!$A$3:$D$29,3,FALSE)</f>
        <v>Production Traffic</v>
      </c>
      <c r="F155" s="22" t="str">
        <f>VLOOKUP($A155,lookup!$A$3:$D$29,4,FALSE)</f>
        <v>Production</v>
      </c>
      <c r="G155" s="22" t="str">
        <f>VLOOKUP($A155,lookup!$A$3:$D$29,2,FALSE)</f>
        <v>traffic</v>
      </c>
      <c r="H155" s="45">
        <v>1.0867547765520138E-3</v>
      </c>
      <c r="I155" s="45">
        <v>4.7454242633899248E-4</v>
      </c>
      <c r="J155" s="122">
        <v>1.0650722326050094E-4</v>
      </c>
      <c r="K155" s="122">
        <v>2.7709435573055586E-6</v>
      </c>
      <c r="L155" s="121">
        <f t="shared" si="22"/>
        <v>1.092781668178065E-4</v>
      </c>
      <c r="M155" s="122">
        <v>5.8823216175057743E-5</v>
      </c>
      <c r="N155" s="122">
        <v>0</v>
      </c>
      <c r="O155" s="122">
        <v>0</v>
      </c>
      <c r="P155" s="121">
        <f t="shared" si="19"/>
        <v>5.8823216175057743E-5</v>
      </c>
      <c r="Q155" s="122">
        <v>4.126911105431649E-6</v>
      </c>
      <c r="R155" s="122">
        <v>0</v>
      </c>
      <c r="S155" s="122">
        <v>5.7055377693991786E-5</v>
      </c>
      <c r="T155" s="122">
        <v>0</v>
      </c>
      <c r="U155" s="122">
        <v>0</v>
      </c>
      <c r="V155" s="121">
        <f t="shared" si="20"/>
        <v>5.7055377693991786E-5</v>
      </c>
      <c r="W155" s="122">
        <v>0</v>
      </c>
    </row>
    <row r="156" spans="1:23" s="21" customFormat="1">
      <c r="A156" s="103" t="s">
        <v>110</v>
      </c>
      <c r="B156" s="21" t="str">
        <f>VLOOKUP(D156,fips_xref!$A$5:$C$26,2,FALSE)</f>
        <v>Mesa</v>
      </c>
      <c r="C156" s="43" t="str">
        <f t="shared" si="21"/>
        <v>08</v>
      </c>
      <c r="D156" s="44" t="s">
        <v>39</v>
      </c>
      <c r="E156" s="22" t="str">
        <f>VLOOKUP($A156,lookup!$A$3:$D$29,3,FALSE)</f>
        <v>Production Traffic</v>
      </c>
      <c r="F156" s="22" t="str">
        <f>VLOOKUP($A156,lookup!$A$3:$D$29,4,FALSE)</f>
        <v>Production</v>
      </c>
      <c r="G156" s="22" t="str">
        <f>VLOOKUP($A156,lookup!$A$3:$D$29,2,FALSE)</f>
        <v>traffic</v>
      </c>
      <c r="H156" s="45">
        <v>8.085455537546983E-2</v>
      </c>
      <c r="I156" s="45">
        <v>3.530595651962104E-2</v>
      </c>
      <c r="J156" s="122">
        <v>7.9241374105812699E-3</v>
      </c>
      <c r="K156" s="122">
        <v>2.0615820066353355E-4</v>
      </c>
      <c r="L156" s="121">
        <f t="shared" si="22"/>
        <v>8.130295611244804E-3</v>
      </c>
      <c r="M156" s="122">
        <v>4.3764472834242965E-3</v>
      </c>
      <c r="N156" s="122">
        <v>0</v>
      </c>
      <c r="O156" s="122">
        <v>0</v>
      </c>
      <c r="P156" s="121">
        <f t="shared" si="19"/>
        <v>4.3764472834242965E-3</v>
      </c>
      <c r="Q156" s="122">
        <v>3.0704218624411469E-4</v>
      </c>
      <c r="R156" s="122">
        <v>0</v>
      </c>
      <c r="S156" s="122">
        <v>4.2449201004329884E-3</v>
      </c>
      <c r="T156" s="122">
        <v>0</v>
      </c>
      <c r="U156" s="122">
        <v>0</v>
      </c>
      <c r="V156" s="121">
        <f t="shared" si="20"/>
        <v>4.2449201004329884E-3</v>
      </c>
      <c r="W156" s="122">
        <v>0</v>
      </c>
    </row>
    <row r="157" spans="1:23" s="21" customFormat="1">
      <c r="A157" s="103" t="s">
        <v>110</v>
      </c>
      <c r="B157" s="21" t="str">
        <f>VLOOKUP(D157,fips_xref!$A$5:$C$26,2,FALSE)</f>
        <v>Moffat</v>
      </c>
      <c r="C157" s="43" t="str">
        <f t="shared" si="21"/>
        <v>08</v>
      </c>
      <c r="D157" s="44" t="s">
        <v>40</v>
      </c>
      <c r="E157" s="22" t="str">
        <f>VLOOKUP($A157,lookup!$A$3:$D$29,3,FALSE)</f>
        <v>Production Traffic</v>
      </c>
      <c r="F157" s="22" t="str">
        <f>VLOOKUP($A157,lookup!$A$3:$D$29,4,FALSE)</f>
        <v>Production</v>
      </c>
      <c r="G157" s="22" t="str">
        <f>VLOOKUP($A157,lookup!$A$3:$D$29,2,FALSE)</f>
        <v>traffic</v>
      </c>
      <c r="H157" s="45">
        <v>4.6404428958770991E-2</v>
      </c>
      <c r="I157" s="45">
        <v>2.026296160467498E-2</v>
      </c>
      <c r="J157" s="122">
        <v>4.5478584332233904E-3</v>
      </c>
      <c r="K157" s="122">
        <v>1.1831928989694737E-4</v>
      </c>
      <c r="L157" s="121">
        <f t="shared" si="22"/>
        <v>4.6661777231203376E-3</v>
      </c>
      <c r="M157" s="122">
        <v>2.5117513306749657E-3</v>
      </c>
      <c r="N157" s="122">
        <v>0</v>
      </c>
      <c r="O157" s="122">
        <v>0</v>
      </c>
      <c r="P157" s="121">
        <f t="shared" si="19"/>
        <v>2.5117513306749657E-3</v>
      </c>
      <c r="Q157" s="122">
        <v>1.7621910420193143E-4</v>
      </c>
      <c r="R157" s="122">
        <v>0</v>
      </c>
      <c r="S157" s="122">
        <v>2.4362646275334493E-3</v>
      </c>
      <c r="T157" s="122">
        <v>0</v>
      </c>
      <c r="U157" s="122">
        <v>0</v>
      </c>
      <c r="V157" s="121">
        <f t="shared" si="20"/>
        <v>2.4362646275334493E-3</v>
      </c>
      <c r="W157" s="122">
        <v>0</v>
      </c>
    </row>
    <row r="158" spans="1:23" s="21" customFormat="1">
      <c r="A158" s="103" t="s">
        <v>110</v>
      </c>
      <c r="B158" s="21" t="str">
        <f>VLOOKUP(D158,fips_xref!$A$5:$C$26,2,FALSE)</f>
        <v>Rio Blanco</v>
      </c>
      <c r="C158" s="43" t="str">
        <f t="shared" si="21"/>
        <v>08</v>
      </c>
      <c r="D158" s="44" t="s">
        <v>41</v>
      </c>
      <c r="E158" s="22" t="str">
        <f>VLOOKUP($A158,lookup!$A$3:$D$29,3,FALSE)</f>
        <v>Production Traffic</v>
      </c>
      <c r="F158" s="22" t="str">
        <f>VLOOKUP($A158,lookup!$A$3:$D$29,4,FALSE)</f>
        <v>Production</v>
      </c>
      <c r="G158" s="22" t="str">
        <f>VLOOKUP($A158,lookup!$A$3:$D$29,2,FALSE)</f>
        <v>traffic</v>
      </c>
      <c r="H158" s="45">
        <v>0.20724413588846904</v>
      </c>
      <c r="I158" s="45">
        <v>9.0495240702845869E-2</v>
      </c>
      <c r="J158" s="122">
        <v>2.0310927475777528E-2</v>
      </c>
      <c r="K158" s="122">
        <v>5.2841893637817E-4</v>
      </c>
      <c r="L158" s="121">
        <f t="shared" si="22"/>
        <v>2.0839346412155697E-2</v>
      </c>
      <c r="M158" s="122">
        <v>1.1217587324583512E-2</v>
      </c>
      <c r="N158" s="122">
        <v>0</v>
      </c>
      <c r="O158" s="122">
        <v>0</v>
      </c>
      <c r="P158" s="121">
        <f t="shared" si="19"/>
        <v>1.1217587324583512E-2</v>
      </c>
      <c r="Q158" s="122">
        <v>7.8700194780581556E-4</v>
      </c>
      <c r="R158" s="122">
        <v>0</v>
      </c>
      <c r="S158" s="122">
        <v>1.0880460526244234E-2</v>
      </c>
      <c r="T158" s="122">
        <v>0</v>
      </c>
      <c r="U158" s="122">
        <v>0</v>
      </c>
      <c r="V158" s="121">
        <f t="shared" si="20"/>
        <v>1.0880460526244234E-2</v>
      </c>
      <c r="W158" s="122">
        <v>0</v>
      </c>
    </row>
    <row r="159" spans="1:23" s="21" customFormat="1">
      <c r="A159" s="103" t="s">
        <v>110</v>
      </c>
      <c r="B159" s="21" t="str">
        <f>VLOOKUP(D159,fips_xref!$A$5:$C$26,2,FALSE)</f>
        <v>Routt</v>
      </c>
      <c r="C159" s="43" t="str">
        <f t="shared" si="21"/>
        <v>08</v>
      </c>
      <c r="D159" s="44" t="s">
        <v>42</v>
      </c>
      <c r="E159" s="22" t="str">
        <f>VLOOKUP($A159,lookup!$A$3:$D$29,3,FALSE)</f>
        <v>Production Traffic</v>
      </c>
      <c r="F159" s="22" t="str">
        <f>VLOOKUP($A159,lookup!$A$3:$D$29,4,FALSE)</f>
        <v>Production</v>
      </c>
      <c r="G159" s="22" t="str">
        <f>VLOOKUP($A159,lookup!$A$3:$D$29,2,FALSE)</f>
        <v>traffic</v>
      </c>
      <c r="H159" s="45">
        <v>2.825562419035236E-3</v>
      </c>
      <c r="I159" s="45">
        <v>1.2338103084813805E-3</v>
      </c>
      <c r="J159" s="122">
        <v>2.7691878047730244E-4</v>
      </c>
      <c r="K159" s="122">
        <v>7.2044532489944531E-6</v>
      </c>
      <c r="L159" s="121">
        <f t="shared" si="22"/>
        <v>2.8412323372629689E-4</v>
      </c>
      <c r="M159" s="122">
        <v>1.5294036205515014E-4</v>
      </c>
      <c r="N159" s="122">
        <v>0</v>
      </c>
      <c r="O159" s="122">
        <v>0</v>
      </c>
      <c r="P159" s="121">
        <f t="shared" si="19"/>
        <v>1.5294036205515014E-4</v>
      </c>
      <c r="Q159" s="122">
        <v>1.0729968874122289E-5</v>
      </c>
      <c r="R159" s="122">
        <v>0</v>
      </c>
      <c r="S159" s="122">
        <v>1.4834398200437866E-4</v>
      </c>
      <c r="T159" s="122">
        <v>0</v>
      </c>
      <c r="U159" s="122">
        <v>0</v>
      </c>
      <c r="V159" s="121">
        <f t="shared" si="20"/>
        <v>1.4834398200437866E-4</v>
      </c>
      <c r="W159" s="122">
        <v>0</v>
      </c>
    </row>
    <row r="160" spans="1:23" s="21" customFormat="1">
      <c r="A160" s="103" t="s">
        <v>168</v>
      </c>
      <c r="B160" s="21" t="str">
        <f>VLOOKUP(D160,fips_xref!$A$5:$C$26,2,FALSE)</f>
        <v>Delta</v>
      </c>
      <c r="C160" s="43" t="str">
        <f t="shared" ref="C160:C166" si="23">LEFT(D160,2)</f>
        <v>08</v>
      </c>
      <c r="D160" s="44" t="s">
        <v>36</v>
      </c>
      <c r="E160" s="22" t="str">
        <f>VLOOKUP($A160,lookup!$A$3:$D$29,3,FALSE)</f>
        <v>Production Traffic</v>
      </c>
      <c r="F160" s="22" t="str">
        <f>VLOOKUP($A160,lookup!$A$3:$D$29,4,FALSE)</f>
        <v>Production</v>
      </c>
      <c r="G160" s="22" t="str">
        <f>VLOOKUP($A160,lookup!$A$3:$D$29,2,FALSE)</f>
        <v>traffic</v>
      </c>
      <c r="H160" s="45">
        <v>3.3559936943972314E-3</v>
      </c>
      <c r="I160" s="45">
        <v>8.8174312355423709E-3</v>
      </c>
      <c r="J160" s="122">
        <v>6.1601908047792487E-4</v>
      </c>
      <c r="K160" s="122">
        <v>9.1435276406864541E-5</v>
      </c>
      <c r="L160" s="121">
        <f t="shared" ref="L160:L166" si="24">SUM(J160:K160)</f>
        <v>7.0745435688478945E-4</v>
      </c>
      <c r="M160" s="122">
        <v>1.2771611498297694E-4</v>
      </c>
      <c r="N160" s="122">
        <v>5.5220329649700261E-5</v>
      </c>
      <c r="O160" s="122">
        <v>1.0059914229481917E-5</v>
      </c>
      <c r="P160" s="121">
        <f t="shared" si="19"/>
        <v>0.86418765125487207</v>
      </c>
      <c r="Q160" s="122">
        <v>2.1730996858222227E-5</v>
      </c>
      <c r="R160" s="122">
        <v>0.86399465489600991</v>
      </c>
      <c r="S160" s="122">
        <v>1.2333915797051905E-4</v>
      </c>
      <c r="T160" s="122">
        <v>1.4455590791972399E-5</v>
      </c>
      <c r="U160" s="122">
        <v>2.4124460835354133E-6</v>
      </c>
      <c r="V160" s="121">
        <f t="shared" si="20"/>
        <v>0.2051839561963778</v>
      </c>
      <c r="W160" s="122">
        <v>0.20504374900153177</v>
      </c>
    </row>
    <row r="161" spans="1:23" s="21" customFormat="1">
      <c r="A161" s="103" t="s">
        <v>168</v>
      </c>
      <c r="B161" s="21" t="str">
        <f>VLOOKUP(D161,fips_xref!$A$5:$C$26,2,FALSE)</f>
        <v>Gunnison</v>
      </c>
      <c r="C161" s="43" t="str">
        <f t="shared" si="23"/>
        <v>08</v>
      </c>
      <c r="D161" s="44" t="s">
        <v>38</v>
      </c>
      <c r="E161" s="22" t="str">
        <f>VLOOKUP($A161,lookup!$A$3:$D$29,3,FALSE)</f>
        <v>Production Traffic</v>
      </c>
      <c r="F161" s="22" t="str">
        <f>VLOOKUP($A161,lookup!$A$3:$D$29,4,FALSE)</f>
        <v>Production</v>
      </c>
      <c r="G161" s="22" t="str">
        <f>VLOOKUP($A161,lookup!$A$3:$D$29,2,FALSE)</f>
        <v>traffic</v>
      </c>
      <c r="H161" s="45">
        <v>3.3559936943972316E-2</v>
      </c>
      <c r="I161" s="45">
        <v>8.8174312355423709E-2</v>
      </c>
      <c r="J161" s="122">
        <v>6.1601908047792487E-3</v>
      </c>
      <c r="K161" s="122">
        <v>9.1435276406864538E-4</v>
      </c>
      <c r="L161" s="121">
        <f t="shared" si="24"/>
        <v>7.0745435688478941E-3</v>
      </c>
      <c r="M161" s="122">
        <v>1.2771611498297694E-3</v>
      </c>
      <c r="N161" s="122">
        <v>5.5220329649700265E-4</v>
      </c>
      <c r="O161" s="122">
        <v>1.0059914229481917E-4</v>
      </c>
      <c r="P161" s="121">
        <f t="shared" si="19"/>
        <v>8.6418765125487216</v>
      </c>
      <c r="Q161" s="122">
        <v>2.1730996858222227E-4</v>
      </c>
      <c r="R161" s="122">
        <v>8.6399465489601006</v>
      </c>
      <c r="S161" s="122">
        <v>1.2333915797051907E-3</v>
      </c>
      <c r="T161" s="122">
        <v>1.4455590791972401E-4</v>
      </c>
      <c r="U161" s="122">
        <v>2.4124460835354135E-5</v>
      </c>
      <c r="V161" s="121">
        <f t="shared" si="20"/>
        <v>2.0518395619637779</v>
      </c>
      <c r="W161" s="122">
        <v>2.0504374900153177</v>
      </c>
    </row>
    <row r="162" spans="1:23" s="21" customFormat="1">
      <c r="A162" s="103" t="s">
        <v>168</v>
      </c>
      <c r="B162" s="21" t="str">
        <f>VLOOKUP(D162,fips_xref!$A$5:$C$26,2,FALSE)</f>
        <v>Routt</v>
      </c>
      <c r="C162" s="43" t="str">
        <f t="shared" si="23"/>
        <v>08</v>
      </c>
      <c r="D162" s="44" t="s">
        <v>42</v>
      </c>
      <c r="E162" s="22" t="str">
        <f>VLOOKUP($A162,lookup!$A$3:$D$29,3,FALSE)</f>
        <v>Production Traffic</v>
      </c>
      <c r="F162" s="22" t="str">
        <f>VLOOKUP($A162,lookup!$A$3:$D$29,4,FALSE)</f>
        <v>Production</v>
      </c>
      <c r="G162" s="22" t="str">
        <f>VLOOKUP($A162,lookup!$A$3:$D$29,2,FALSE)</f>
        <v>traffic</v>
      </c>
      <c r="H162" s="45">
        <v>8.7255836054328018E-2</v>
      </c>
      <c r="I162" s="45">
        <v>0.22925321212410166</v>
      </c>
      <c r="J162" s="122">
        <v>1.6016496092426048E-2</v>
      </c>
      <c r="K162" s="122">
        <v>2.3773171865784782E-3</v>
      </c>
      <c r="L162" s="121">
        <f t="shared" si="24"/>
        <v>1.8393813279004526E-2</v>
      </c>
      <c r="M162" s="122">
        <v>3.3206189895574009E-3</v>
      </c>
      <c r="N162" s="122">
        <v>1.4357285708922068E-3</v>
      </c>
      <c r="O162" s="122">
        <v>2.6155776996652987E-4</v>
      </c>
      <c r="P162" s="121">
        <f t="shared" si="19"/>
        <v>22.468878932626676</v>
      </c>
      <c r="Q162" s="122">
        <v>5.6500591831377793E-4</v>
      </c>
      <c r="R162" s="122">
        <v>22.463861027296261</v>
      </c>
      <c r="S162" s="122">
        <v>3.2068181072334961E-3</v>
      </c>
      <c r="T162" s="122">
        <v>3.758453605912824E-4</v>
      </c>
      <c r="U162" s="122">
        <v>6.2723598171920758E-5</v>
      </c>
      <c r="V162" s="121">
        <f t="shared" si="20"/>
        <v>5.3347828611058237</v>
      </c>
      <c r="W162" s="122">
        <v>5.331137474039827</v>
      </c>
    </row>
    <row r="163" spans="1:23" s="21" customFormat="1">
      <c r="A163" s="103" t="s">
        <v>168</v>
      </c>
      <c r="B163" s="21" t="str">
        <f>VLOOKUP(D163,fips_xref!$A$5:$C$26,2,FALSE)</f>
        <v>Moffat</v>
      </c>
      <c r="C163" s="43" t="str">
        <f t="shared" si="23"/>
        <v>08</v>
      </c>
      <c r="D163" s="44" t="s">
        <v>40</v>
      </c>
      <c r="E163" s="22" t="str">
        <f>VLOOKUP($A163,lookup!$A$3:$D$29,3,FALSE)</f>
        <v>Production Traffic</v>
      </c>
      <c r="F163" s="22" t="str">
        <f>VLOOKUP($A163,lookup!$A$3:$D$29,4,FALSE)</f>
        <v>Production</v>
      </c>
      <c r="G163" s="22" t="str">
        <f>VLOOKUP($A163,lookup!$A$3:$D$29,2,FALSE)</f>
        <v>traffic</v>
      </c>
      <c r="H163" s="45">
        <v>1.4330093075076178</v>
      </c>
      <c r="I163" s="45">
        <v>3.7650431375765923</v>
      </c>
      <c r="J163" s="122">
        <v>0.26304014736407394</v>
      </c>
      <c r="K163" s="122">
        <v>3.9042863025731157E-2</v>
      </c>
      <c r="L163" s="121">
        <f t="shared" si="24"/>
        <v>0.30208301038980512</v>
      </c>
      <c r="M163" s="122">
        <v>5.4534781097731161E-2</v>
      </c>
      <c r="N163" s="122">
        <v>2.3579080760422012E-2</v>
      </c>
      <c r="O163" s="122">
        <v>4.2955833759887787E-3</v>
      </c>
      <c r="P163" s="121">
        <f t="shared" si="19"/>
        <v>369.00812708583044</v>
      </c>
      <c r="Q163" s="122">
        <v>9.2791356584608908E-3</v>
      </c>
      <c r="R163" s="122">
        <v>368.9257176405963</v>
      </c>
      <c r="S163" s="122">
        <v>5.2665820453411644E-2</v>
      </c>
      <c r="T163" s="122">
        <v>6.172537268172215E-3</v>
      </c>
      <c r="U163" s="122">
        <v>1.0301144776696217E-3</v>
      </c>
      <c r="V163" s="121">
        <f t="shared" si="20"/>
        <v>87.613549295853332</v>
      </c>
      <c r="W163" s="122">
        <v>87.553680823654076</v>
      </c>
    </row>
    <row r="164" spans="1:23" s="21" customFormat="1">
      <c r="A164" s="103" t="s">
        <v>168</v>
      </c>
      <c r="B164" s="21" t="str">
        <f>VLOOKUP(D164,fips_xref!$A$5:$C$26,2,FALSE)</f>
        <v>Mesa</v>
      </c>
      <c r="C164" s="43" t="str">
        <f t="shared" si="23"/>
        <v>08</v>
      </c>
      <c r="D164" s="44" t="s">
        <v>39</v>
      </c>
      <c r="E164" s="22" t="str">
        <f>VLOOKUP($A164,lookup!$A$3:$D$29,3,FALSE)</f>
        <v>Production Traffic</v>
      </c>
      <c r="F164" s="22" t="str">
        <f>VLOOKUP($A164,lookup!$A$3:$D$29,4,FALSE)</f>
        <v>Production</v>
      </c>
      <c r="G164" s="22" t="str">
        <f>VLOOKUP($A164,lookup!$A$3:$D$29,2,FALSE)</f>
        <v>traffic</v>
      </c>
      <c r="H164" s="45">
        <v>2.49685930863154</v>
      </c>
      <c r="I164" s="45">
        <v>6.5601688392435236</v>
      </c>
      <c r="J164" s="122">
        <v>0.4583181958755761</v>
      </c>
      <c r="K164" s="122">
        <v>6.8027845646707219E-2</v>
      </c>
      <c r="L164" s="121">
        <f t="shared" si="24"/>
        <v>0.52634604152228337</v>
      </c>
      <c r="M164" s="122">
        <v>9.5020789547334852E-2</v>
      </c>
      <c r="N164" s="122">
        <v>4.1083925259376992E-2</v>
      </c>
      <c r="O164" s="122">
        <v>7.4845761867345468E-3</v>
      </c>
      <c r="P164" s="121">
        <f t="shared" si="19"/>
        <v>642.95561253362484</v>
      </c>
      <c r="Q164" s="122">
        <v>1.6167861662517335E-2</v>
      </c>
      <c r="R164" s="122">
        <v>642.81202324263143</v>
      </c>
      <c r="S164" s="122">
        <v>9.1764333530066175E-2</v>
      </c>
      <c r="T164" s="122">
        <v>1.0754959549227465E-2</v>
      </c>
      <c r="U164" s="122">
        <v>1.7948598861503475E-3</v>
      </c>
      <c r="V164" s="121">
        <f t="shared" si="20"/>
        <v>152.6568634101051</v>
      </c>
      <c r="W164" s="122">
        <v>152.55254925713965</v>
      </c>
    </row>
    <row r="165" spans="1:23" s="21" customFormat="1">
      <c r="A165" s="103" t="s">
        <v>168</v>
      </c>
      <c r="B165" s="21" t="str">
        <f>VLOOKUP(D165,fips_xref!$A$5:$C$26,2,FALSE)</f>
        <v>Rio Blanco</v>
      </c>
      <c r="C165" s="43" t="str">
        <f t="shared" si="23"/>
        <v>08</v>
      </c>
      <c r="D165" s="44" t="s">
        <v>41</v>
      </c>
      <c r="E165" s="22" t="str">
        <f>VLOOKUP($A165,lookup!$A$3:$D$29,3,FALSE)</f>
        <v>Production Traffic</v>
      </c>
      <c r="F165" s="22" t="str">
        <f>VLOOKUP($A165,lookup!$A$3:$D$29,4,FALSE)</f>
        <v>Production</v>
      </c>
      <c r="G165" s="22" t="str">
        <f>VLOOKUP($A165,lookup!$A$3:$D$29,2,FALSE)</f>
        <v>traffic</v>
      </c>
      <c r="H165" s="45">
        <v>6.3998799752155202</v>
      </c>
      <c r="I165" s="45">
        <v>16.814841366179301</v>
      </c>
      <c r="J165" s="122">
        <v>1.1747483864714028</v>
      </c>
      <c r="K165" s="122">
        <v>0.17436707210789065</v>
      </c>
      <c r="L165" s="121">
        <f t="shared" si="24"/>
        <v>1.3491154585792935</v>
      </c>
      <c r="M165" s="122">
        <v>0.24355463127253704</v>
      </c>
      <c r="N165" s="122">
        <v>0.10530516864197839</v>
      </c>
      <c r="O165" s="122">
        <v>1.9184256435622018E-2</v>
      </c>
      <c r="P165" s="121">
        <f t="shared" si="19"/>
        <v>1648.005850943041</v>
      </c>
      <c r="Q165" s="122">
        <v>4.1441011008629784E-2</v>
      </c>
      <c r="R165" s="122">
        <v>1647.6378068866909</v>
      </c>
      <c r="S165" s="122">
        <v>0.23520777424977984</v>
      </c>
      <c r="T165" s="122">
        <v>2.7566811640291365E-2</v>
      </c>
      <c r="U165" s="122">
        <v>4.6005346813020338E-3</v>
      </c>
      <c r="V165" s="121">
        <f t="shared" si="20"/>
        <v>391.28580446649249</v>
      </c>
      <c r="W165" s="122">
        <v>391.01842934592111</v>
      </c>
    </row>
    <row r="166" spans="1:23" s="21" customFormat="1">
      <c r="A166" s="103" t="s">
        <v>168</v>
      </c>
      <c r="B166" s="21" t="str">
        <f>VLOOKUP(D166,fips_xref!$A$5:$C$26,2,FALSE)</f>
        <v>Garfield</v>
      </c>
      <c r="C166" s="43" t="str">
        <f t="shared" si="23"/>
        <v>08</v>
      </c>
      <c r="D166" s="44" t="s">
        <v>37</v>
      </c>
      <c r="E166" s="22" t="str">
        <f>VLOOKUP($A166,lookup!$A$3:$D$29,3,FALSE)</f>
        <v>Production Traffic</v>
      </c>
      <c r="F166" s="22" t="str">
        <f>VLOOKUP($A166,lookup!$A$3:$D$29,4,FALSE)</f>
        <v>Production</v>
      </c>
      <c r="G166" s="22" t="str">
        <f>VLOOKUP($A166,lookup!$A$3:$D$29,2,FALSE)</f>
        <v>traffic</v>
      </c>
      <c r="H166" s="45">
        <v>23.408056018420687</v>
      </c>
      <c r="I166" s="45">
        <v>61.501582867908034</v>
      </c>
      <c r="J166" s="122">
        <v>4.2967330863335258</v>
      </c>
      <c r="K166" s="122">
        <v>0.63776105293788021</v>
      </c>
      <c r="L166" s="121">
        <f t="shared" si="24"/>
        <v>4.9344941392714059</v>
      </c>
      <c r="M166" s="122">
        <v>0.89081990200626426</v>
      </c>
      <c r="N166" s="122">
        <v>0.38516179930665934</v>
      </c>
      <c r="O166" s="122">
        <v>7.0167901750636377E-2</v>
      </c>
      <c r="P166" s="121">
        <f t="shared" si="19"/>
        <v>6027.7088675027335</v>
      </c>
      <c r="Q166" s="122">
        <v>0.15157370308610002</v>
      </c>
      <c r="R166" s="122">
        <v>6026.3627178996703</v>
      </c>
      <c r="S166" s="122">
        <v>0.86029062684437052</v>
      </c>
      <c r="T166" s="122">
        <v>0.10082774577400749</v>
      </c>
      <c r="U166" s="122">
        <v>1.6826811432659509E-2</v>
      </c>
      <c r="V166" s="121">
        <f t="shared" si="20"/>
        <v>1431.1580944697353</v>
      </c>
      <c r="W166" s="122">
        <v>1430.1801492856841</v>
      </c>
    </row>
    <row r="167" spans="1:23" s="21" customFormat="1">
      <c r="A167" s="103" t="s">
        <v>111</v>
      </c>
      <c r="B167" s="21" t="str">
        <f>VLOOKUP(D167,fips_xref!$A$5:$C$26,2,FALSE)</f>
        <v>Delta</v>
      </c>
      <c r="C167" s="43" t="str">
        <f t="shared" si="21"/>
        <v>08</v>
      </c>
      <c r="D167" s="44" t="s">
        <v>36</v>
      </c>
      <c r="E167" s="22" t="str">
        <f>VLOOKUP($A167,lookup!$A$3:$D$29,3,FALSE)</f>
        <v>Production Traffic</v>
      </c>
      <c r="F167" s="22" t="str">
        <f>VLOOKUP($A167,lookup!$A$3:$D$29,4,FALSE)</f>
        <v>Production</v>
      </c>
      <c r="G167" s="22" t="str">
        <f>VLOOKUP($A167,lookup!$A$3:$D$29,2,FALSE)</f>
        <v>traffic</v>
      </c>
      <c r="H167" s="45">
        <v>8.2942306418235271E-4</v>
      </c>
      <c r="I167" s="45">
        <v>8.7405839059240362E-4</v>
      </c>
      <c r="J167" s="122">
        <v>1.5481225743686357E-4</v>
      </c>
      <c r="K167" s="122">
        <v>1.0524899267366531E-5</v>
      </c>
      <c r="L167" s="121">
        <f t="shared" si="22"/>
        <v>1.653371567042301E-4</v>
      </c>
      <c r="M167" s="122">
        <v>5.7436730008870468E-5</v>
      </c>
      <c r="N167" s="122">
        <v>0</v>
      </c>
      <c r="O167" s="122">
        <v>0</v>
      </c>
      <c r="P167" s="121">
        <f t="shared" si="19"/>
        <v>5.7436730008870468E-5</v>
      </c>
      <c r="Q167" s="122">
        <v>6.2415458104963353E-6</v>
      </c>
      <c r="R167" s="122">
        <v>0</v>
      </c>
      <c r="S167" s="122">
        <v>5.5668470999185918E-5</v>
      </c>
      <c r="T167" s="122">
        <v>0</v>
      </c>
      <c r="U167" s="122">
        <v>0</v>
      </c>
      <c r="V167" s="121">
        <f t="shared" si="20"/>
        <v>5.5668470999185918E-5</v>
      </c>
      <c r="W167" s="122">
        <v>0</v>
      </c>
    </row>
    <row r="168" spans="1:23" s="21" customFormat="1">
      <c r="A168" s="103" t="s">
        <v>111</v>
      </c>
      <c r="B168" s="21" t="str">
        <f>VLOOKUP(D168,fips_xref!$A$5:$C$26,2,FALSE)</f>
        <v>Garfield</v>
      </c>
      <c r="C168" s="43" t="str">
        <f t="shared" si="21"/>
        <v>08</v>
      </c>
      <c r="D168" s="44" t="s">
        <v>37</v>
      </c>
      <c r="E168" s="22" t="str">
        <f>VLOOKUP($A168,lookup!$A$3:$D$29,3,FALSE)</f>
        <v>Production Traffic</v>
      </c>
      <c r="F168" s="22" t="str">
        <f>VLOOKUP($A168,lookup!$A$3:$D$29,4,FALSE)</f>
        <v>Production</v>
      </c>
      <c r="G168" s="22" t="str">
        <f>VLOOKUP($A168,lookup!$A$3:$D$29,2,FALSE)</f>
        <v>traffic</v>
      </c>
      <c r="H168" s="45">
        <v>5.7852258726719104</v>
      </c>
      <c r="I168" s="45">
        <v>6.0965572743820156</v>
      </c>
      <c r="J168" s="122">
        <v>1.0798154956221235</v>
      </c>
      <c r="K168" s="122">
        <v>7.3411172389881568E-2</v>
      </c>
      <c r="L168" s="121">
        <f t="shared" si="22"/>
        <v>1.1532266680120051</v>
      </c>
      <c r="M168" s="122">
        <v>0.40062119181187156</v>
      </c>
      <c r="N168" s="122">
        <v>0</v>
      </c>
      <c r="O168" s="122">
        <v>0</v>
      </c>
      <c r="P168" s="121">
        <f t="shared" si="19"/>
        <v>0.40062119181187156</v>
      </c>
      <c r="Q168" s="122">
        <v>4.3534782028211941E-2</v>
      </c>
      <c r="R168" s="122">
        <v>0</v>
      </c>
      <c r="S168" s="122">
        <v>0.38828758521932183</v>
      </c>
      <c r="T168" s="122">
        <v>0</v>
      </c>
      <c r="U168" s="122">
        <v>0</v>
      </c>
      <c r="V168" s="121">
        <f t="shared" si="20"/>
        <v>0.38828758521932183</v>
      </c>
      <c r="W168" s="122">
        <v>0</v>
      </c>
    </row>
    <row r="169" spans="1:23" s="21" customFormat="1">
      <c r="A169" s="103" t="s">
        <v>111</v>
      </c>
      <c r="B169" s="21" t="str">
        <f>VLOOKUP(D169,fips_xref!$A$5:$C$26,2,FALSE)</f>
        <v>Gunnison</v>
      </c>
      <c r="C169" s="43" t="str">
        <f t="shared" si="21"/>
        <v>08</v>
      </c>
      <c r="D169" s="44" t="s">
        <v>38</v>
      </c>
      <c r="E169" s="22" t="str">
        <f>VLOOKUP($A169,lookup!$A$3:$D$29,3,FALSE)</f>
        <v>Production Traffic</v>
      </c>
      <c r="F169" s="22" t="str">
        <f>VLOOKUP($A169,lookup!$A$3:$D$29,4,FALSE)</f>
        <v>Production</v>
      </c>
      <c r="G169" s="22" t="str">
        <f>VLOOKUP($A169,lookup!$A$3:$D$29,2,FALSE)</f>
        <v>traffic</v>
      </c>
      <c r="H169" s="45">
        <v>8.294230641823528E-3</v>
      </c>
      <c r="I169" s="45">
        <v>8.7405839059240369E-3</v>
      </c>
      <c r="J169" s="122">
        <v>1.5481225743686356E-3</v>
      </c>
      <c r="K169" s="122">
        <v>1.0524899267366532E-4</v>
      </c>
      <c r="L169" s="121">
        <f t="shared" si="22"/>
        <v>1.653371567042301E-3</v>
      </c>
      <c r="M169" s="122">
        <v>5.7436730008870475E-4</v>
      </c>
      <c r="N169" s="122">
        <v>0</v>
      </c>
      <c r="O169" s="122">
        <v>0</v>
      </c>
      <c r="P169" s="121">
        <f t="shared" si="19"/>
        <v>5.7436730008870475E-4</v>
      </c>
      <c r="Q169" s="122">
        <v>6.2415458104963351E-5</v>
      </c>
      <c r="R169" s="122">
        <v>0</v>
      </c>
      <c r="S169" s="122">
        <v>5.5668470999185925E-4</v>
      </c>
      <c r="T169" s="122">
        <v>0</v>
      </c>
      <c r="U169" s="122">
        <v>0</v>
      </c>
      <c r="V169" s="121">
        <f t="shared" si="20"/>
        <v>5.5668470999185925E-4</v>
      </c>
      <c r="W169" s="122">
        <v>0</v>
      </c>
    </row>
    <row r="170" spans="1:23" s="21" customFormat="1">
      <c r="A170" s="103" t="s">
        <v>111</v>
      </c>
      <c r="B170" s="21" t="str">
        <f>VLOOKUP(D170,fips_xref!$A$5:$C$26,2,FALSE)</f>
        <v>Mesa</v>
      </c>
      <c r="C170" s="43" t="str">
        <f t="shared" si="21"/>
        <v>08</v>
      </c>
      <c r="D170" s="44" t="s">
        <v>39</v>
      </c>
      <c r="E170" s="22" t="str">
        <f>VLOOKUP($A170,lookup!$A$3:$D$29,3,FALSE)</f>
        <v>Production Traffic</v>
      </c>
      <c r="F170" s="22" t="str">
        <f>VLOOKUP($A170,lookup!$A$3:$D$29,4,FALSE)</f>
        <v>Production</v>
      </c>
      <c r="G170" s="22" t="str">
        <f>VLOOKUP($A170,lookup!$A$3:$D$29,2,FALSE)</f>
        <v>traffic</v>
      </c>
      <c r="H170" s="45">
        <v>0.61709075975167038</v>
      </c>
      <c r="I170" s="45">
        <v>0.65029944260074835</v>
      </c>
      <c r="J170" s="122">
        <v>0.1151803195330265</v>
      </c>
      <c r="K170" s="122">
        <v>7.8305250549206996E-3</v>
      </c>
      <c r="L170" s="121">
        <f t="shared" si="22"/>
        <v>0.1230108445879472</v>
      </c>
      <c r="M170" s="122">
        <v>4.273292712659963E-2</v>
      </c>
      <c r="N170" s="122">
        <v>0</v>
      </c>
      <c r="O170" s="122">
        <v>0</v>
      </c>
      <c r="P170" s="121">
        <f t="shared" si="19"/>
        <v>4.273292712659963E-2</v>
      </c>
      <c r="Q170" s="122">
        <v>4.6437100830092736E-3</v>
      </c>
      <c r="R170" s="122">
        <v>0</v>
      </c>
      <c r="S170" s="122">
        <v>4.1417342423394322E-2</v>
      </c>
      <c r="T170" s="122">
        <v>0</v>
      </c>
      <c r="U170" s="122">
        <v>0</v>
      </c>
      <c r="V170" s="121">
        <f t="shared" si="20"/>
        <v>4.1417342423394322E-2</v>
      </c>
      <c r="W170" s="122">
        <v>0</v>
      </c>
    </row>
    <row r="171" spans="1:23" s="21" customFormat="1">
      <c r="A171" s="103" t="s">
        <v>111</v>
      </c>
      <c r="B171" s="21" t="str">
        <f>VLOOKUP(D171,fips_xref!$A$5:$C$26,2,FALSE)</f>
        <v>Moffat</v>
      </c>
      <c r="C171" s="43" t="str">
        <f t="shared" si="21"/>
        <v>08</v>
      </c>
      <c r="D171" s="44" t="s">
        <v>40</v>
      </c>
      <c r="E171" s="22" t="str">
        <f>VLOOKUP($A171,lookup!$A$3:$D$29,3,FALSE)</f>
        <v>Production Traffic</v>
      </c>
      <c r="F171" s="22" t="str">
        <f>VLOOKUP($A171,lookup!$A$3:$D$29,4,FALSE)</f>
        <v>Production</v>
      </c>
      <c r="G171" s="22" t="str">
        <f>VLOOKUP($A171,lookup!$A$3:$D$29,2,FALSE)</f>
        <v>traffic</v>
      </c>
      <c r="H171" s="45">
        <v>0.35416364840586462</v>
      </c>
      <c r="I171" s="45">
        <v>0.37322293278295637</v>
      </c>
      <c r="J171" s="122">
        <v>6.6104833925540743E-2</v>
      </c>
      <c r="K171" s="122">
        <v>4.4941319871655092E-3</v>
      </c>
      <c r="L171" s="121">
        <f t="shared" si="22"/>
        <v>7.0598965912706257E-2</v>
      </c>
      <c r="M171" s="122">
        <v>2.4525483713787693E-2</v>
      </c>
      <c r="N171" s="122">
        <v>0</v>
      </c>
      <c r="O171" s="122">
        <v>0</v>
      </c>
      <c r="P171" s="121">
        <f t="shared" si="19"/>
        <v>2.4525483713787693E-2</v>
      </c>
      <c r="Q171" s="122">
        <v>2.6651400610819354E-3</v>
      </c>
      <c r="R171" s="122">
        <v>0</v>
      </c>
      <c r="S171" s="122">
        <v>2.3770437116652388E-2</v>
      </c>
      <c r="T171" s="122">
        <v>0</v>
      </c>
      <c r="U171" s="122">
        <v>0</v>
      </c>
      <c r="V171" s="121">
        <f t="shared" si="20"/>
        <v>2.3770437116652388E-2</v>
      </c>
      <c r="W171" s="122">
        <v>0</v>
      </c>
    </row>
    <row r="172" spans="1:23" s="21" customFormat="1">
      <c r="A172" s="103" t="s">
        <v>111</v>
      </c>
      <c r="B172" s="21" t="str">
        <f>VLOOKUP(D172,fips_xref!$A$5:$C$26,2,FALSE)</f>
        <v>Rio Blanco</v>
      </c>
      <c r="C172" s="43" t="str">
        <f t="shared" si="21"/>
        <v>08</v>
      </c>
      <c r="D172" s="44" t="s">
        <v>41</v>
      </c>
      <c r="E172" s="22" t="str">
        <f>VLOOKUP($A172,lookup!$A$3:$D$29,3,FALSE)</f>
        <v>Production Traffic</v>
      </c>
      <c r="F172" s="22" t="str">
        <f>VLOOKUP($A172,lookup!$A$3:$D$29,4,FALSE)</f>
        <v>Production</v>
      </c>
      <c r="G172" s="22" t="str">
        <f>VLOOKUP($A172,lookup!$A$3:$D$29,2,FALSE)</f>
        <v>traffic</v>
      </c>
      <c r="H172" s="45">
        <v>1.5817097833957465</v>
      </c>
      <c r="I172" s="45">
        <v>1.6668293508597138</v>
      </c>
      <c r="J172" s="122">
        <v>0.29522697493209882</v>
      </c>
      <c r="K172" s="122">
        <v>2.0070982902867976E-2</v>
      </c>
      <c r="L172" s="121">
        <f t="shared" si="22"/>
        <v>0.31529795783496678</v>
      </c>
      <c r="M172" s="122">
        <v>0.10953184412691598</v>
      </c>
      <c r="N172" s="122">
        <v>0</v>
      </c>
      <c r="O172" s="122">
        <v>0</v>
      </c>
      <c r="P172" s="121">
        <f t="shared" si="19"/>
        <v>0.10953184412691598</v>
      </c>
      <c r="Q172" s="122">
        <v>1.1902627860616511E-2</v>
      </c>
      <c r="R172" s="122">
        <v>0</v>
      </c>
      <c r="S172" s="122">
        <v>0.10615977419544755</v>
      </c>
      <c r="T172" s="122">
        <v>0</v>
      </c>
      <c r="U172" s="122">
        <v>0</v>
      </c>
      <c r="V172" s="121">
        <f t="shared" si="20"/>
        <v>0.10615977419544755</v>
      </c>
      <c r="W172" s="122">
        <v>0</v>
      </c>
    </row>
    <row r="173" spans="1:23" s="21" customFormat="1">
      <c r="A173" s="103" t="s">
        <v>111</v>
      </c>
      <c r="B173" s="21" t="str">
        <f>VLOOKUP(D173,fips_xref!$A$5:$C$26,2,FALSE)</f>
        <v>Routt</v>
      </c>
      <c r="C173" s="43" t="str">
        <f t="shared" si="21"/>
        <v>08</v>
      </c>
      <c r="D173" s="44" t="s">
        <v>42</v>
      </c>
      <c r="E173" s="22" t="str">
        <f>VLOOKUP($A173,lookup!$A$3:$D$29,3,FALSE)</f>
        <v>Production Traffic</v>
      </c>
      <c r="F173" s="22" t="str">
        <f>VLOOKUP($A173,lookup!$A$3:$D$29,4,FALSE)</f>
        <v>Production</v>
      </c>
      <c r="G173" s="22" t="str">
        <f>VLOOKUP($A173,lookup!$A$3:$D$29,2,FALSE)</f>
        <v>traffic</v>
      </c>
      <c r="H173" s="45">
        <v>2.1564999668741171E-2</v>
      </c>
      <c r="I173" s="45">
        <v>2.2725518155402497E-2</v>
      </c>
      <c r="J173" s="122">
        <v>4.0251186933584534E-3</v>
      </c>
      <c r="K173" s="122">
        <v>2.7364738095152983E-4</v>
      </c>
      <c r="L173" s="121">
        <f t="shared" si="22"/>
        <v>4.2987660743099834E-3</v>
      </c>
      <c r="M173" s="122">
        <v>1.4933549802306322E-3</v>
      </c>
      <c r="N173" s="122">
        <v>0</v>
      </c>
      <c r="O173" s="122">
        <v>0</v>
      </c>
      <c r="P173" s="121">
        <f t="shared" si="19"/>
        <v>1.4933549802306322E-3</v>
      </c>
      <c r="Q173" s="122">
        <v>1.6228019107290473E-4</v>
      </c>
      <c r="R173" s="122">
        <v>0</v>
      </c>
      <c r="S173" s="122">
        <v>1.4473802459788339E-3</v>
      </c>
      <c r="T173" s="122">
        <v>0</v>
      </c>
      <c r="U173" s="122">
        <v>0</v>
      </c>
      <c r="V173" s="121">
        <f t="shared" si="20"/>
        <v>1.4473802459788339E-3</v>
      </c>
      <c r="W173" s="122">
        <v>0</v>
      </c>
    </row>
    <row r="174" spans="1:23" s="21" customFormat="1">
      <c r="A174" s="103" t="s">
        <v>169</v>
      </c>
      <c r="B174" s="21" t="str">
        <f>VLOOKUP(D174,fips_xref!$A$5:$C$26,2,FALSE)</f>
        <v>Delta</v>
      </c>
      <c r="C174" s="43" t="str">
        <f t="shared" si="21"/>
        <v>08</v>
      </c>
      <c r="D174" s="44" t="s">
        <v>36</v>
      </c>
      <c r="E174" s="22" t="str">
        <f>VLOOKUP($A174,lookup!$A$3:$D$29,3,FALSE)</f>
        <v>Production Traffic</v>
      </c>
      <c r="F174" s="22" t="str">
        <f>VLOOKUP($A174,lookup!$A$3:$D$29,4,FALSE)</f>
        <v>Production</v>
      </c>
      <c r="G174" s="22" t="str">
        <f>VLOOKUP($A174,lookup!$A$3:$D$29,2,FALSE)</f>
        <v>traffic</v>
      </c>
      <c r="H174" s="45">
        <v>1.9925793769550279E-5</v>
      </c>
      <c r="I174" s="45">
        <v>3.8824297364421046E-4</v>
      </c>
      <c r="J174" s="122">
        <v>9.0564098464225176E-6</v>
      </c>
      <c r="K174" s="122">
        <v>4.6034379019966664E-6</v>
      </c>
      <c r="L174" s="121">
        <f t="shared" si="22"/>
        <v>1.3659847748419184E-5</v>
      </c>
      <c r="M174" s="122">
        <v>6.0818916155682773E-7</v>
      </c>
      <c r="N174" s="122">
        <v>2.1327881713745877E-6</v>
      </c>
      <c r="O174" s="122">
        <v>3.6310845121515862E-7</v>
      </c>
      <c r="P174" s="121">
        <f t="shared" si="19"/>
        <v>1.6918316637584815E-3</v>
      </c>
      <c r="Q174" s="122">
        <v>5.6367764966793548E-7</v>
      </c>
      <c r="R174" s="122">
        <v>1.688727577974335E-3</v>
      </c>
      <c r="S174" s="122">
        <v>5.6002890496015416E-7</v>
      </c>
      <c r="T174" s="122">
        <v>5.5832024172684126E-7</v>
      </c>
      <c r="U174" s="122">
        <v>8.7076443218611975E-8</v>
      </c>
      <c r="V174" s="121">
        <f t="shared" si="20"/>
        <v>1.6962968946552837E-4</v>
      </c>
      <c r="W174" s="122">
        <v>1.6842426387562277E-4</v>
      </c>
    </row>
    <row r="175" spans="1:23" s="21" customFormat="1">
      <c r="A175" s="103" t="s">
        <v>169</v>
      </c>
      <c r="B175" s="21" t="str">
        <f>VLOOKUP(D175,fips_xref!$A$5:$C$26,2,FALSE)</f>
        <v>Garfield</v>
      </c>
      <c r="C175" s="43" t="str">
        <f t="shared" si="21"/>
        <v>08</v>
      </c>
      <c r="D175" s="44" t="s">
        <v>37</v>
      </c>
      <c r="E175" s="22" t="str">
        <f>VLOOKUP($A175,lookup!$A$3:$D$29,3,FALSE)</f>
        <v>Production Traffic</v>
      </c>
      <c r="F175" s="22" t="str">
        <f>VLOOKUP($A175,lookup!$A$3:$D$29,4,FALSE)</f>
        <v>Production</v>
      </c>
      <c r="G175" s="22" t="str">
        <f>VLOOKUP($A175,lookup!$A$3:$D$29,2,FALSE)</f>
        <v>traffic</v>
      </c>
      <c r="H175" s="45">
        <v>0.1389824115426132</v>
      </c>
      <c r="I175" s="45">
        <v>2.7079947411683682</v>
      </c>
      <c r="J175" s="122">
        <v>6.3168458678797071E-2</v>
      </c>
      <c r="K175" s="122">
        <v>3.2108979366426746E-2</v>
      </c>
      <c r="L175" s="121">
        <f t="shared" si="22"/>
        <v>9.5277438045223817E-2</v>
      </c>
      <c r="M175" s="122">
        <v>4.2421194018588742E-3</v>
      </c>
      <c r="N175" s="122">
        <v>1.4876197495337751E-2</v>
      </c>
      <c r="O175" s="122">
        <v>2.5326814472257319E-3</v>
      </c>
      <c r="P175" s="121">
        <f t="shared" si="19"/>
        <v>11.80052585471541</v>
      </c>
      <c r="Q175" s="122">
        <v>3.9316516064338506E-3</v>
      </c>
      <c r="R175" s="122">
        <v>11.778874856370988</v>
      </c>
      <c r="S175" s="122">
        <v>3.9062016120970759E-3</v>
      </c>
      <c r="T175" s="122">
        <v>3.8942836860447181E-3</v>
      </c>
      <c r="U175" s="122">
        <v>6.0735819144981857E-4</v>
      </c>
      <c r="V175" s="121">
        <f t="shared" si="20"/>
        <v>1.1831670840220605</v>
      </c>
      <c r="W175" s="122">
        <v>1.1747592405324689</v>
      </c>
    </row>
    <row r="176" spans="1:23" s="21" customFormat="1">
      <c r="A176" s="103" t="s">
        <v>169</v>
      </c>
      <c r="B176" s="21" t="str">
        <f>VLOOKUP(D176,fips_xref!$A$5:$C$26,2,FALSE)</f>
        <v>Gunnison</v>
      </c>
      <c r="C176" s="43" t="str">
        <f t="shared" si="21"/>
        <v>08</v>
      </c>
      <c r="D176" s="44" t="s">
        <v>38</v>
      </c>
      <c r="E176" s="22" t="str">
        <f>VLOOKUP($A176,lookup!$A$3:$D$29,3,FALSE)</f>
        <v>Production Traffic</v>
      </c>
      <c r="F176" s="22" t="str">
        <f>VLOOKUP($A176,lookup!$A$3:$D$29,4,FALSE)</f>
        <v>Production</v>
      </c>
      <c r="G176" s="22" t="str">
        <f>VLOOKUP($A176,lookup!$A$3:$D$29,2,FALSE)</f>
        <v>traffic</v>
      </c>
      <c r="H176" s="45">
        <v>1.9925793769550278E-4</v>
      </c>
      <c r="I176" s="45">
        <v>3.882429736442105E-3</v>
      </c>
      <c r="J176" s="122">
        <v>9.0564098464225186E-5</v>
      </c>
      <c r="K176" s="122">
        <v>4.6034379019966664E-5</v>
      </c>
      <c r="L176" s="121">
        <f t="shared" si="22"/>
        <v>1.3659847748419184E-4</v>
      </c>
      <c r="M176" s="122">
        <v>6.0818916155682777E-6</v>
      </c>
      <c r="N176" s="122">
        <v>2.132788171374588E-5</v>
      </c>
      <c r="O176" s="122">
        <v>3.6310845121515867E-6</v>
      </c>
      <c r="P176" s="121">
        <f t="shared" si="19"/>
        <v>1.6918316637584814E-2</v>
      </c>
      <c r="Q176" s="122">
        <v>5.6367764966793554E-6</v>
      </c>
      <c r="R176" s="122">
        <v>1.688727577974335E-2</v>
      </c>
      <c r="S176" s="122">
        <v>5.6002890496015424E-6</v>
      </c>
      <c r="T176" s="122">
        <v>5.5832024172684128E-6</v>
      </c>
      <c r="U176" s="122">
        <v>8.7076443218611985E-7</v>
      </c>
      <c r="V176" s="121">
        <f t="shared" si="20"/>
        <v>1.696296894655284E-3</v>
      </c>
      <c r="W176" s="122">
        <v>1.6842426387562279E-3</v>
      </c>
    </row>
    <row r="177" spans="1:23" s="21" customFormat="1">
      <c r="A177" s="103" t="s">
        <v>169</v>
      </c>
      <c r="B177" s="21" t="str">
        <f>VLOOKUP(D177,fips_xref!$A$5:$C$26,2,FALSE)</f>
        <v>Mesa</v>
      </c>
      <c r="C177" s="43" t="str">
        <f t="shared" si="21"/>
        <v>08</v>
      </c>
      <c r="D177" s="44" t="s">
        <v>39</v>
      </c>
      <c r="E177" s="22" t="str">
        <f>VLOOKUP($A177,lookup!$A$3:$D$29,3,FALSE)</f>
        <v>Production Traffic</v>
      </c>
      <c r="F177" s="22" t="str">
        <f>VLOOKUP($A177,lookup!$A$3:$D$29,4,FALSE)</f>
        <v>Production</v>
      </c>
      <c r="G177" s="22" t="str">
        <f>VLOOKUP($A177,lookup!$A$3:$D$29,2,FALSE)</f>
        <v>traffic</v>
      </c>
      <c r="H177" s="45">
        <v>1.4824790564545408E-2</v>
      </c>
      <c r="I177" s="45">
        <v>0.28885277239129259</v>
      </c>
      <c r="J177" s="122">
        <v>6.7379689257383536E-3</v>
      </c>
      <c r="K177" s="122">
        <v>3.4249577990855197E-3</v>
      </c>
      <c r="L177" s="121">
        <f t="shared" si="22"/>
        <v>1.0162926724823874E-2</v>
      </c>
      <c r="M177" s="122">
        <v>4.5249273619827983E-4</v>
      </c>
      <c r="N177" s="122">
        <v>1.5867943995026934E-3</v>
      </c>
      <c r="O177" s="122">
        <v>2.7015268770407805E-4</v>
      </c>
      <c r="P177" s="121">
        <f t="shared" si="19"/>
        <v>1.2587227578363103</v>
      </c>
      <c r="Q177" s="122">
        <v>4.1937617135294405E-4</v>
      </c>
      <c r="R177" s="122">
        <v>1.2564133180129051</v>
      </c>
      <c r="S177" s="122">
        <v>4.1666150529035472E-4</v>
      </c>
      <c r="T177" s="122">
        <v>4.1539025984476991E-4</v>
      </c>
      <c r="U177" s="122">
        <v>6.4784873754647311E-5</v>
      </c>
      <c r="V177" s="121">
        <f t="shared" si="20"/>
        <v>0.12620448896235309</v>
      </c>
      <c r="W177" s="122">
        <v>0.12530765232346333</v>
      </c>
    </row>
    <row r="178" spans="1:23" s="21" customFormat="1">
      <c r="A178" s="103" t="s">
        <v>169</v>
      </c>
      <c r="B178" s="21" t="str">
        <f>VLOOKUP(D178,fips_xref!$A$5:$C$26,2,FALSE)</f>
        <v>Moffat</v>
      </c>
      <c r="C178" s="43" t="str">
        <f t="shared" si="21"/>
        <v>08</v>
      </c>
      <c r="D178" s="44" t="s">
        <v>40</v>
      </c>
      <c r="E178" s="22" t="str">
        <f>VLOOKUP($A178,lookup!$A$3:$D$29,3,FALSE)</f>
        <v>Production Traffic</v>
      </c>
      <c r="F178" s="22" t="str">
        <f>VLOOKUP($A178,lookup!$A$3:$D$29,4,FALSE)</f>
        <v>Production</v>
      </c>
      <c r="G178" s="22" t="str">
        <f>VLOOKUP($A178,lookup!$A$3:$D$29,2,FALSE)</f>
        <v>traffic</v>
      </c>
      <c r="H178" s="45">
        <v>8.5083139395979689E-3</v>
      </c>
      <c r="I178" s="45">
        <v>0.1657797497460779</v>
      </c>
      <c r="J178" s="122">
        <v>3.8670870044224155E-3</v>
      </c>
      <c r="K178" s="122">
        <v>1.9656679841525766E-3</v>
      </c>
      <c r="L178" s="121">
        <f t="shared" si="22"/>
        <v>5.8327549885749917E-3</v>
      </c>
      <c r="M178" s="122">
        <v>2.5969677198476546E-4</v>
      </c>
      <c r="N178" s="122">
        <v>9.1070054917694911E-4</v>
      </c>
      <c r="O178" s="122">
        <v>1.5504730866887275E-4</v>
      </c>
      <c r="P178" s="121">
        <f t="shared" si="19"/>
        <v>0.7224121204248718</v>
      </c>
      <c r="Q178" s="122">
        <v>2.4069035640820848E-4</v>
      </c>
      <c r="R178" s="122">
        <v>0.72108667579504115</v>
      </c>
      <c r="S178" s="122">
        <v>2.3913234241798587E-4</v>
      </c>
      <c r="T178" s="122">
        <v>2.3840274321736124E-4</v>
      </c>
      <c r="U178" s="122">
        <v>3.718164125434732E-5</v>
      </c>
      <c r="V178" s="121">
        <f t="shared" si="20"/>
        <v>7.2431877401780628E-2</v>
      </c>
      <c r="W178" s="122">
        <v>7.1917160674890929E-2</v>
      </c>
    </row>
    <row r="179" spans="1:23" s="21" customFormat="1">
      <c r="A179" s="103" t="s">
        <v>169</v>
      </c>
      <c r="B179" s="21" t="str">
        <f>VLOOKUP(D179,fips_xref!$A$5:$C$26,2,FALSE)</f>
        <v>Rio Blanco</v>
      </c>
      <c r="C179" s="43" t="str">
        <f t="shared" si="21"/>
        <v>08</v>
      </c>
      <c r="D179" s="44" t="s">
        <v>41</v>
      </c>
      <c r="E179" s="22" t="str">
        <f>VLOOKUP($A179,lookup!$A$3:$D$29,3,FALSE)</f>
        <v>Production Traffic</v>
      </c>
      <c r="F179" s="22" t="str">
        <f>VLOOKUP($A179,lookup!$A$3:$D$29,4,FALSE)</f>
        <v>Production</v>
      </c>
      <c r="G179" s="22" t="str">
        <f>VLOOKUP($A179,lookup!$A$3:$D$29,2,FALSE)</f>
        <v>traffic</v>
      </c>
      <c r="H179" s="45">
        <v>3.7998488718532383E-2</v>
      </c>
      <c r="I179" s="45">
        <v>0.74037935073950933</v>
      </c>
      <c r="J179" s="122">
        <v>1.7270573577127742E-2</v>
      </c>
      <c r="K179" s="122">
        <v>8.7787560791076427E-3</v>
      </c>
      <c r="L179" s="121">
        <f t="shared" si="22"/>
        <v>2.6049329656235385E-2</v>
      </c>
      <c r="M179" s="122">
        <v>1.1598167310888706E-3</v>
      </c>
      <c r="N179" s="122">
        <v>4.0672270428113392E-3</v>
      </c>
      <c r="O179" s="122">
        <v>6.9244781646730751E-4</v>
      </c>
      <c r="P179" s="121">
        <f t="shared" si="19"/>
        <v>3.2263229827874245</v>
      </c>
      <c r="Q179" s="122">
        <v>1.0749332779167531E-3</v>
      </c>
      <c r="R179" s="122">
        <v>3.2204034911970569</v>
      </c>
      <c r="S179" s="122">
        <v>1.067975121759014E-3</v>
      </c>
      <c r="T179" s="122">
        <v>1.0647167009730863E-3</v>
      </c>
      <c r="U179" s="122">
        <v>1.6605477721789305E-4</v>
      </c>
      <c r="V179" s="121">
        <f t="shared" si="20"/>
        <v>0.32348381781076263</v>
      </c>
      <c r="W179" s="122">
        <v>0.32118507121081263</v>
      </c>
    </row>
    <row r="180" spans="1:23" s="21" customFormat="1">
      <c r="A180" s="103" t="s">
        <v>169</v>
      </c>
      <c r="B180" s="21" t="str">
        <f>VLOOKUP(D180,fips_xref!$A$5:$C$26,2,FALSE)</f>
        <v>Routt</v>
      </c>
      <c r="C180" s="43" t="str">
        <f t="shared" si="21"/>
        <v>08</v>
      </c>
      <c r="D180" s="44" t="s">
        <v>42</v>
      </c>
      <c r="E180" s="22" t="str">
        <f>VLOOKUP($A180,lookup!$A$3:$D$29,3,FALSE)</f>
        <v>Production Traffic</v>
      </c>
      <c r="F180" s="22" t="str">
        <f>VLOOKUP($A180,lookup!$A$3:$D$29,4,FALSE)</f>
        <v>Production</v>
      </c>
      <c r="G180" s="22" t="str">
        <f>VLOOKUP($A180,lookup!$A$3:$D$29,2,FALSE)</f>
        <v>traffic</v>
      </c>
      <c r="H180" s="45">
        <v>5.1807063800830735E-4</v>
      </c>
      <c r="I180" s="45">
        <v>1.0094317314749473E-2</v>
      </c>
      <c r="J180" s="122">
        <v>2.3546665600698551E-4</v>
      </c>
      <c r="K180" s="122">
        <v>1.1968938545191333E-4</v>
      </c>
      <c r="L180" s="121">
        <f t="shared" si="22"/>
        <v>3.5515604145889884E-4</v>
      </c>
      <c r="M180" s="122">
        <v>1.5812918200477525E-5</v>
      </c>
      <c r="N180" s="122">
        <v>5.545249245573929E-5</v>
      </c>
      <c r="O180" s="122">
        <v>9.440819731594125E-6</v>
      </c>
      <c r="P180" s="121">
        <f t="shared" si="19"/>
        <v>4.3987623257720529E-2</v>
      </c>
      <c r="Q180" s="122">
        <v>1.4655618891366325E-5</v>
      </c>
      <c r="R180" s="122">
        <v>4.3906917027332716E-2</v>
      </c>
      <c r="S180" s="122">
        <v>1.4560751528964011E-5</v>
      </c>
      <c r="T180" s="122">
        <v>1.4516326284897875E-5</v>
      </c>
      <c r="U180" s="122">
        <v>2.2639875236839118E-6</v>
      </c>
      <c r="V180" s="121">
        <f t="shared" si="20"/>
        <v>4.4103719261037386E-3</v>
      </c>
      <c r="W180" s="122">
        <v>4.3790308607661926E-3</v>
      </c>
    </row>
    <row r="181" spans="1:23" s="21" customFormat="1">
      <c r="A181" s="103" t="s">
        <v>112</v>
      </c>
      <c r="B181" s="21" t="str">
        <f>VLOOKUP(D181,fips_xref!$A$5:$C$26,2,FALSE)</f>
        <v>Delta</v>
      </c>
      <c r="C181" s="43" t="str">
        <f t="shared" si="21"/>
        <v>08</v>
      </c>
      <c r="D181" s="44" t="s">
        <v>36</v>
      </c>
      <c r="E181" s="22" t="str">
        <f>VLOOKUP($A181,lookup!$A$3:$D$29,3,FALSE)</f>
        <v>Production Traffic</v>
      </c>
      <c r="F181" s="22" t="str">
        <f>VLOOKUP($A181,lookup!$A$3:$D$29,4,FALSE)</f>
        <v>Production</v>
      </c>
      <c r="G181" s="22" t="str">
        <f>VLOOKUP($A181,lookup!$A$3:$D$29,2,FALSE)</f>
        <v>traffic</v>
      </c>
      <c r="H181" s="45">
        <v>2.2043498648241393E-5</v>
      </c>
      <c r="I181" s="45">
        <v>1.2854798485821995E-4</v>
      </c>
      <c r="J181" s="122">
        <v>5.7053602662868758E-6</v>
      </c>
      <c r="K181" s="122">
        <v>5.7805942431286234E-6</v>
      </c>
      <c r="L181" s="121">
        <f t="shared" si="22"/>
        <v>1.14859545094155E-5</v>
      </c>
      <c r="M181" s="122">
        <v>5.3071501375679619E-7</v>
      </c>
      <c r="N181" s="122">
        <v>0</v>
      </c>
      <c r="O181" s="122">
        <v>0</v>
      </c>
      <c r="P181" s="121">
        <f t="shared" si="19"/>
        <v>5.3071501375679619E-7</v>
      </c>
      <c r="Q181" s="122">
        <v>1.5519404842691803E-6</v>
      </c>
      <c r="R181" s="122">
        <v>0</v>
      </c>
      <c r="S181" s="122">
        <v>4.8869192296541565E-7</v>
      </c>
      <c r="T181" s="122">
        <v>0</v>
      </c>
      <c r="U181" s="122">
        <v>0</v>
      </c>
      <c r="V181" s="121">
        <f t="shared" si="20"/>
        <v>4.8869192296541565E-7</v>
      </c>
      <c r="W181" s="122">
        <v>0</v>
      </c>
    </row>
    <row r="182" spans="1:23" s="21" customFormat="1">
      <c r="A182" s="103" t="s">
        <v>112</v>
      </c>
      <c r="B182" s="21" t="str">
        <f>VLOOKUP(D182,fips_xref!$A$5:$C$26,2,FALSE)</f>
        <v>Garfield</v>
      </c>
      <c r="C182" s="43" t="str">
        <f t="shared" si="21"/>
        <v>08</v>
      </c>
      <c r="D182" s="44" t="s">
        <v>37</v>
      </c>
      <c r="E182" s="22" t="str">
        <f>VLOOKUP($A182,lookup!$A$3:$D$29,3,FALSE)</f>
        <v>Production Traffic</v>
      </c>
      <c r="F182" s="22" t="str">
        <f>VLOOKUP($A182,lookup!$A$3:$D$29,4,FALSE)</f>
        <v>Production</v>
      </c>
      <c r="G182" s="22" t="str">
        <f>VLOOKUP($A182,lookup!$A$3:$D$29,2,FALSE)</f>
        <v>traffic</v>
      </c>
      <c r="H182" s="45">
        <v>0.15375340307148375</v>
      </c>
      <c r="I182" s="45">
        <v>0.89662219438608415</v>
      </c>
      <c r="J182" s="122">
        <v>3.9794887857350962E-2</v>
      </c>
      <c r="K182" s="122">
        <v>4.0319644845822157E-2</v>
      </c>
      <c r="L182" s="121">
        <f t="shared" si="22"/>
        <v>8.0114532703173119E-2</v>
      </c>
      <c r="M182" s="122">
        <v>3.7017372209536535E-3</v>
      </c>
      <c r="N182" s="122">
        <v>0</v>
      </c>
      <c r="O182" s="122">
        <v>0</v>
      </c>
      <c r="P182" s="121">
        <f t="shared" si="19"/>
        <v>3.7017372209536535E-3</v>
      </c>
      <c r="Q182" s="122">
        <v>1.0824784877777533E-2</v>
      </c>
      <c r="R182" s="122">
        <v>0</v>
      </c>
      <c r="S182" s="122">
        <v>3.4086261626837745E-3</v>
      </c>
      <c r="T182" s="122">
        <v>0</v>
      </c>
      <c r="U182" s="122">
        <v>0</v>
      </c>
      <c r="V182" s="121">
        <f t="shared" si="20"/>
        <v>3.4086261626837745E-3</v>
      </c>
      <c r="W182" s="122">
        <v>0</v>
      </c>
    </row>
    <row r="183" spans="1:23" s="21" customFormat="1">
      <c r="A183" s="103" t="s">
        <v>112</v>
      </c>
      <c r="B183" s="21" t="str">
        <f>VLOOKUP(D183,fips_xref!$A$5:$C$26,2,FALSE)</f>
        <v>Gunnison</v>
      </c>
      <c r="C183" s="43" t="str">
        <f t="shared" si="21"/>
        <v>08</v>
      </c>
      <c r="D183" s="44" t="s">
        <v>38</v>
      </c>
      <c r="E183" s="22" t="str">
        <f>VLOOKUP($A183,lookup!$A$3:$D$29,3,FALSE)</f>
        <v>Production Traffic</v>
      </c>
      <c r="F183" s="22" t="str">
        <f>VLOOKUP($A183,lookup!$A$3:$D$29,4,FALSE)</f>
        <v>Production</v>
      </c>
      <c r="G183" s="22" t="str">
        <f>VLOOKUP($A183,lookup!$A$3:$D$29,2,FALSE)</f>
        <v>traffic</v>
      </c>
      <c r="H183" s="45">
        <v>2.2043498648241394E-4</v>
      </c>
      <c r="I183" s="45">
        <v>1.2854798485821995E-3</v>
      </c>
      <c r="J183" s="122">
        <v>5.7053602662868758E-5</v>
      </c>
      <c r="K183" s="122">
        <v>5.7805942431286242E-5</v>
      </c>
      <c r="L183" s="121">
        <f t="shared" si="22"/>
        <v>1.14859545094155E-4</v>
      </c>
      <c r="M183" s="122">
        <v>5.3071501375679615E-6</v>
      </c>
      <c r="N183" s="122">
        <v>0</v>
      </c>
      <c r="O183" s="122">
        <v>0</v>
      </c>
      <c r="P183" s="121">
        <f t="shared" si="19"/>
        <v>5.3071501375679615E-6</v>
      </c>
      <c r="Q183" s="122">
        <v>1.5519404842691802E-5</v>
      </c>
      <c r="R183" s="122">
        <v>0</v>
      </c>
      <c r="S183" s="122">
        <v>4.8869192296541567E-6</v>
      </c>
      <c r="T183" s="122">
        <v>0</v>
      </c>
      <c r="U183" s="122">
        <v>0</v>
      </c>
      <c r="V183" s="121">
        <f t="shared" si="20"/>
        <v>4.8869192296541567E-6</v>
      </c>
      <c r="W183" s="122">
        <v>0</v>
      </c>
    </row>
    <row r="184" spans="1:23" s="21" customFormat="1">
      <c r="A184" s="103" t="s">
        <v>112</v>
      </c>
      <c r="B184" s="21" t="str">
        <f>VLOOKUP(D184,fips_xref!$A$5:$C$26,2,FALSE)</f>
        <v>Mesa</v>
      </c>
      <c r="C184" s="43" t="str">
        <f t="shared" si="21"/>
        <v>08</v>
      </c>
      <c r="D184" s="44" t="s">
        <v>39</v>
      </c>
      <c r="E184" s="22" t="str">
        <f>VLOOKUP($A184,lookup!$A$3:$D$29,3,FALSE)</f>
        <v>Production Traffic</v>
      </c>
      <c r="F184" s="22" t="str">
        <f>VLOOKUP($A184,lookup!$A$3:$D$29,4,FALSE)</f>
        <v>Production</v>
      </c>
      <c r="G184" s="22" t="str">
        <f>VLOOKUP($A184,lookup!$A$3:$D$29,2,FALSE)</f>
        <v>traffic</v>
      </c>
      <c r="H184" s="45">
        <v>1.6400362994291599E-2</v>
      </c>
      <c r="I184" s="45">
        <v>9.5639700734515637E-2</v>
      </c>
      <c r="J184" s="122">
        <v>4.2447880381174356E-3</v>
      </c>
      <c r="K184" s="122">
        <v>4.3007621168876962E-3</v>
      </c>
      <c r="L184" s="121">
        <f t="shared" si="22"/>
        <v>8.5455501550051327E-3</v>
      </c>
      <c r="M184" s="122">
        <v>3.9485197023505635E-4</v>
      </c>
      <c r="N184" s="122">
        <v>0</v>
      </c>
      <c r="O184" s="122">
        <v>0</v>
      </c>
      <c r="P184" s="121">
        <f t="shared" si="19"/>
        <v>3.9485197023505635E-4</v>
      </c>
      <c r="Q184" s="122">
        <v>1.15464372029627E-3</v>
      </c>
      <c r="R184" s="122">
        <v>0</v>
      </c>
      <c r="S184" s="122">
        <v>3.6358679068626922E-4</v>
      </c>
      <c r="T184" s="122">
        <v>0</v>
      </c>
      <c r="U184" s="122">
        <v>0</v>
      </c>
      <c r="V184" s="121">
        <f t="shared" si="20"/>
        <v>3.6358679068626922E-4</v>
      </c>
      <c r="W184" s="122">
        <v>0</v>
      </c>
    </row>
    <row r="185" spans="1:23" s="21" customFormat="1">
      <c r="A185" s="103" t="s">
        <v>112</v>
      </c>
      <c r="B185" s="21" t="str">
        <f>VLOOKUP(D185,fips_xref!$A$5:$C$26,2,FALSE)</f>
        <v>Moffat</v>
      </c>
      <c r="C185" s="43" t="str">
        <f t="shared" si="21"/>
        <v>08</v>
      </c>
      <c r="D185" s="44" t="s">
        <v>40</v>
      </c>
      <c r="E185" s="22" t="str">
        <f>VLOOKUP($A185,lookup!$A$3:$D$29,3,FALSE)</f>
        <v>Production Traffic</v>
      </c>
      <c r="F185" s="22" t="str">
        <f>VLOOKUP($A185,lookup!$A$3:$D$29,4,FALSE)</f>
        <v>Production</v>
      </c>
      <c r="G185" s="22" t="str">
        <f>VLOOKUP($A185,lookup!$A$3:$D$29,2,FALSE)</f>
        <v>traffic</v>
      </c>
      <c r="H185" s="45">
        <v>9.4125739227990755E-3</v>
      </c>
      <c r="I185" s="45">
        <v>5.4889989534459921E-2</v>
      </c>
      <c r="J185" s="122">
        <v>2.4361888337044962E-3</v>
      </c>
      <c r="K185" s="122">
        <v>2.4683137418159227E-3</v>
      </c>
      <c r="L185" s="121">
        <f t="shared" si="22"/>
        <v>4.9045025755204193E-3</v>
      </c>
      <c r="M185" s="122">
        <v>2.2661531087415197E-4</v>
      </c>
      <c r="N185" s="122">
        <v>0</v>
      </c>
      <c r="O185" s="122">
        <v>0</v>
      </c>
      <c r="P185" s="121">
        <f t="shared" si="19"/>
        <v>2.2661531087415197E-4</v>
      </c>
      <c r="Q185" s="122">
        <v>6.6267858678294004E-4</v>
      </c>
      <c r="R185" s="122">
        <v>0</v>
      </c>
      <c r="S185" s="122">
        <v>2.0867145110623251E-4</v>
      </c>
      <c r="T185" s="122">
        <v>0</v>
      </c>
      <c r="U185" s="122">
        <v>0</v>
      </c>
      <c r="V185" s="121">
        <f t="shared" si="20"/>
        <v>2.0867145110623251E-4</v>
      </c>
      <c r="W185" s="122">
        <v>0</v>
      </c>
    </row>
    <row r="186" spans="1:23" s="21" customFormat="1">
      <c r="A186" s="103" t="s">
        <v>112</v>
      </c>
      <c r="B186" s="21" t="str">
        <f>VLOOKUP(D186,fips_xref!$A$5:$C$26,2,FALSE)</f>
        <v>Rio Blanco</v>
      </c>
      <c r="C186" s="43" t="str">
        <f t="shared" si="21"/>
        <v>08</v>
      </c>
      <c r="D186" s="44" t="s">
        <v>41</v>
      </c>
      <c r="E186" s="22" t="str">
        <f>VLOOKUP($A186,lookup!$A$3:$D$29,3,FALSE)</f>
        <v>Production Traffic</v>
      </c>
      <c r="F186" s="22" t="str">
        <f>VLOOKUP($A186,lookup!$A$3:$D$29,4,FALSE)</f>
        <v>Production</v>
      </c>
      <c r="G186" s="22" t="str">
        <f>VLOOKUP($A186,lookup!$A$3:$D$29,2,FALSE)</f>
        <v>traffic</v>
      </c>
      <c r="H186" s="45">
        <v>4.2036951922196336E-2</v>
      </c>
      <c r="I186" s="45">
        <v>0.24514100712462544</v>
      </c>
      <c r="J186" s="122">
        <v>1.0880122027809072E-2</v>
      </c>
      <c r="K186" s="122">
        <v>1.1023593221646286E-2</v>
      </c>
      <c r="L186" s="121">
        <f t="shared" si="22"/>
        <v>2.1903715249455356E-2</v>
      </c>
      <c r="M186" s="122">
        <v>1.0120735312342103E-3</v>
      </c>
      <c r="N186" s="122">
        <v>0</v>
      </c>
      <c r="O186" s="122">
        <v>0</v>
      </c>
      <c r="P186" s="121">
        <f t="shared" si="19"/>
        <v>1.0120735312342103E-3</v>
      </c>
      <c r="Q186" s="122">
        <v>2.9595505035013266E-3</v>
      </c>
      <c r="R186" s="122">
        <v>0</v>
      </c>
      <c r="S186" s="122">
        <v>9.3193549709504769E-4</v>
      </c>
      <c r="T186" s="122">
        <v>0</v>
      </c>
      <c r="U186" s="122">
        <v>0</v>
      </c>
      <c r="V186" s="121">
        <f t="shared" si="20"/>
        <v>9.3193549709504769E-4</v>
      </c>
      <c r="W186" s="122">
        <v>0</v>
      </c>
    </row>
    <row r="187" spans="1:23" s="21" customFormat="1">
      <c r="A187" s="103" t="s">
        <v>112</v>
      </c>
      <c r="B187" s="21" t="str">
        <f>VLOOKUP(D187,fips_xref!$A$5:$C$26,2,FALSE)</f>
        <v>Routt</v>
      </c>
      <c r="C187" s="43" t="str">
        <f t="shared" si="21"/>
        <v>08</v>
      </c>
      <c r="D187" s="44" t="s">
        <v>42</v>
      </c>
      <c r="E187" s="22" t="str">
        <f>VLOOKUP($A187,lookup!$A$3:$D$29,3,FALSE)</f>
        <v>Production Traffic</v>
      </c>
      <c r="F187" s="22" t="str">
        <f>VLOOKUP($A187,lookup!$A$3:$D$29,4,FALSE)</f>
        <v>Production</v>
      </c>
      <c r="G187" s="22" t="str">
        <f>VLOOKUP($A187,lookup!$A$3:$D$29,2,FALSE)</f>
        <v>traffic</v>
      </c>
      <c r="H187" s="45">
        <v>5.7313096485427626E-4</v>
      </c>
      <c r="I187" s="45">
        <v>3.3422476063137189E-3</v>
      </c>
      <c r="J187" s="122">
        <v>1.4833936692345878E-4</v>
      </c>
      <c r="K187" s="122">
        <v>1.5029545032134423E-4</v>
      </c>
      <c r="L187" s="121">
        <f t="shared" si="22"/>
        <v>2.9863481724480301E-4</v>
      </c>
      <c r="M187" s="122">
        <v>1.3798590357676701E-5</v>
      </c>
      <c r="N187" s="122">
        <v>0</v>
      </c>
      <c r="O187" s="122">
        <v>0</v>
      </c>
      <c r="P187" s="121">
        <f t="shared" si="19"/>
        <v>1.3798590357676701E-5</v>
      </c>
      <c r="Q187" s="122">
        <v>4.0350452590998687E-5</v>
      </c>
      <c r="R187" s="122">
        <v>0</v>
      </c>
      <c r="S187" s="122">
        <v>1.2705989997100809E-5</v>
      </c>
      <c r="T187" s="122">
        <v>0</v>
      </c>
      <c r="U187" s="122">
        <v>0</v>
      </c>
      <c r="V187" s="121">
        <f t="shared" si="20"/>
        <v>1.2705989997100809E-5</v>
      </c>
      <c r="W187" s="122">
        <v>0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2:J26"/>
  <sheetViews>
    <sheetView workbookViewId="0"/>
  </sheetViews>
  <sheetFormatPr defaultRowHeight="12.75"/>
  <sheetData>
    <row r="2" spans="1:10">
      <c r="A2" s="27"/>
    </row>
    <row r="5" spans="1:10">
      <c r="A5" s="15" t="s">
        <v>36</v>
      </c>
      <c r="B5" s="6" t="s">
        <v>29</v>
      </c>
      <c r="C5" s="5" t="str">
        <f>A5</f>
        <v>08029</v>
      </c>
      <c r="D5" s="5" t="str">
        <f t="shared" ref="D5:D12" si="0">A5</f>
        <v>08029</v>
      </c>
      <c r="E5" s="5"/>
      <c r="F5" s="6"/>
      <c r="G5" s="6"/>
    </row>
    <row r="6" spans="1:10">
      <c r="A6" s="15" t="s">
        <v>37</v>
      </c>
      <c r="B6" s="6" t="s">
        <v>30</v>
      </c>
      <c r="C6" s="5" t="str">
        <f t="shared" ref="C6:C12" si="1">A6</f>
        <v>08045</v>
      </c>
      <c r="D6" s="5" t="str">
        <f t="shared" si="0"/>
        <v>08045</v>
      </c>
      <c r="E6" s="5"/>
      <c r="F6" s="6"/>
      <c r="G6" s="6"/>
      <c r="H6" s="6"/>
      <c r="I6" s="6"/>
      <c r="J6" s="6"/>
    </row>
    <row r="7" spans="1:10">
      <c r="A7" s="15" t="s">
        <v>38</v>
      </c>
      <c r="B7" s="6" t="s">
        <v>31</v>
      </c>
      <c r="C7" s="5" t="str">
        <f t="shared" si="1"/>
        <v>08051</v>
      </c>
      <c r="D7" s="5" t="str">
        <f t="shared" si="0"/>
        <v>08051</v>
      </c>
      <c r="E7" s="5"/>
      <c r="F7" s="6"/>
      <c r="G7" s="6"/>
      <c r="H7" s="6"/>
      <c r="I7" s="6"/>
    </row>
    <row r="8" spans="1:10">
      <c r="A8" s="15" t="s">
        <v>39</v>
      </c>
      <c r="B8" s="6" t="s">
        <v>32</v>
      </c>
      <c r="C8" s="5" t="str">
        <f t="shared" si="1"/>
        <v>08077</v>
      </c>
      <c r="D8" s="5" t="str">
        <f t="shared" si="0"/>
        <v>08077</v>
      </c>
      <c r="E8" s="5"/>
      <c r="F8" s="6"/>
      <c r="G8" s="6"/>
      <c r="H8" s="6"/>
      <c r="I8" s="6"/>
      <c r="J8" s="6"/>
    </row>
    <row r="9" spans="1:10">
      <c r="A9" s="15" t="s">
        <v>40</v>
      </c>
      <c r="B9" s="6" t="s">
        <v>33</v>
      </c>
      <c r="C9" s="5" t="str">
        <f t="shared" si="1"/>
        <v>08081</v>
      </c>
      <c r="D9" s="5" t="str">
        <f t="shared" si="0"/>
        <v>08081</v>
      </c>
      <c r="E9" s="5"/>
      <c r="F9" s="6"/>
      <c r="G9" s="6"/>
      <c r="H9" s="6"/>
      <c r="I9" s="6"/>
      <c r="J9" s="6"/>
    </row>
    <row r="10" spans="1:10">
      <c r="A10" s="15" t="s">
        <v>41</v>
      </c>
      <c r="B10" s="6" t="s">
        <v>34</v>
      </c>
      <c r="C10" s="5" t="str">
        <f t="shared" si="1"/>
        <v>08103</v>
      </c>
      <c r="D10" s="5" t="str">
        <f t="shared" si="0"/>
        <v>08103</v>
      </c>
      <c r="E10" s="5"/>
      <c r="F10" s="42"/>
      <c r="G10" s="42"/>
      <c r="H10" s="6"/>
      <c r="I10" s="6"/>
    </row>
    <row r="11" spans="1:10">
      <c r="A11" s="46" t="s">
        <v>0</v>
      </c>
      <c r="B11" s="6" t="s">
        <v>20</v>
      </c>
      <c r="C11" s="5" t="str">
        <f t="shared" si="1"/>
        <v>08097</v>
      </c>
      <c r="D11" s="5" t="str">
        <f t="shared" si="0"/>
        <v>08097</v>
      </c>
      <c r="E11" s="5"/>
      <c r="F11" s="42"/>
      <c r="G11" s="42"/>
      <c r="H11" s="6"/>
      <c r="I11" s="6"/>
    </row>
    <row r="12" spans="1:10">
      <c r="A12" s="15" t="s">
        <v>42</v>
      </c>
      <c r="B12" s="6" t="s">
        <v>35</v>
      </c>
      <c r="C12" s="5" t="str">
        <f t="shared" si="1"/>
        <v>08107</v>
      </c>
      <c r="D12" s="5" t="str">
        <f t="shared" si="0"/>
        <v>08107</v>
      </c>
      <c r="E12" s="5"/>
      <c r="F12" s="6"/>
      <c r="G12" s="6"/>
      <c r="H12" s="6"/>
      <c r="I12" s="6"/>
      <c r="J12" s="6"/>
    </row>
    <row r="13" spans="1:10">
      <c r="A13" s="15"/>
      <c r="B13" s="6"/>
      <c r="C13" s="5"/>
      <c r="D13" s="5"/>
      <c r="E13" s="5"/>
      <c r="F13" s="6"/>
      <c r="G13" s="42"/>
      <c r="H13" s="6"/>
      <c r="I13" s="6"/>
      <c r="J13" s="6"/>
    </row>
    <row r="14" spans="1:10">
      <c r="A14" s="15"/>
      <c r="B14" s="6"/>
      <c r="C14" s="5"/>
      <c r="D14" s="5"/>
      <c r="E14" s="5"/>
      <c r="H14" s="6"/>
    </row>
    <row r="15" spans="1:10">
      <c r="A15" s="15"/>
      <c r="B15" s="6"/>
      <c r="C15" s="5"/>
      <c r="D15" s="5"/>
      <c r="E15" s="5"/>
      <c r="H15" s="6"/>
    </row>
    <row r="16" spans="1:10">
      <c r="A16" s="15"/>
      <c r="B16" s="6"/>
      <c r="C16" s="5"/>
      <c r="D16" s="5"/>
      <c r="E16" s="5"/>
      <c r="H16" s="6"/>
      <c r="I16" s="6"/>
      <c r="J16" s="6"/>
    </row>
    <row r="17" spans="1:10">
      <c r="A17" s="15"/>
      <c r="B17" s="6"/>
      <c r="C17" s="5"/>
      <c r="D17" s="5"/>
      <c r="E17" s="5"/>
      <c r="H17" s="6"/>
      <c r="I17" s="6"/>
      <c r="J17" s="6"/>
    </row>
    <row r="18" spans="1:10">
      <c r="A18" s="15"/>
      <c r="B18" s="6"/>
      <c r="C18" s="5"/>
      <c r="D18" s="5"/>
      <c r="E18" s="5"/>
      <c r="H18" s="6"/>
      <c r="I18" s="6"/>
      <c r="J18" s="6"/>
    </row>
    <row r="19" spans="1:10">
      <c r="A19" s="15"/>
      <c r="B19" s="6"/>
      <c r="C19" s="5"/>
      <c r="D19" s="5"/>
      <c r="E19" s="5"/>
      <c r="H19" s="6"/>
      <c r="I19" s="6"/>
      <c r="J19" s="6"/>
    </row>
    <row r="20" spans="1:10">
      <c r="A20" s="15"/>
      <c r="B20" s="6"/>
      <c r="C20" s="5"/>
      <c r="D20" s="5"/>
      <c r="E20" s="5"/>
      <c r="H20" s="6"/>
      <c r="I20" s="6"/>
      <c r="J20" s="6"/>
    </row>
    <row r="21" spans="1:10">
      <c r="A21" s="15"/>
      <c r="B21" s="6"/>
      <c r="C21" s="5"/>
      <c r="D21" s="5"/>
      <c r="E21" s="5"/>
      <c r="H21" s="6"/>
      <c r="I21" s="6"/>
      <c r="J21" s="6"/>
    </row>
    <row r="22" spans="1:10">
      <c r="A22" s="15"/>
      <c r="B22" s="6"/>
      <c r="C22" s="5"/>
      <c r="D22" s="5"/>
      <c r="E22" s="5"/>
      <c r="H22" s="6"/>
      <c r="I22" s="6"/>
      <c r="J22" s="6"/>
    </row>
    <row r="23" spans="1:10">
      <c r="A23" s="15"/>
      <c r="B23" s="6"/>
      <c r="C23" s="5"/>
      <c r="D23" s="5"/>
      <c r="E23" s="5"/>
      <c r="I23" s="6"/>
      <c r="J23" s="6"/>
    </row>
    <row r="24" spans="1:10">
      <c r="A24" s="15"/>
      <c r="B24" s="6"/>
      <c r="C24" s="5"/>
      <c r="D24" s="5"/>
      <c r="E24" s="5"/>
      <c r="I24" s="6"/>
      <c r="J24" s="6"/>
    </row>
    <row r="25" spans="1:10">
      <c r="A25" s="15"/>
      <c r="B25" s="6"/>
      <c r="C25" s="5"/>
      <c r="D25" s="5"/>
      <c r="E25" s="5"/>
      <c r="I25" s="6"/>
      <c r="J25" s="6"/>
    </row>
    <row r="26" spans="1:10">
      <c r="A26" s="15"/>
      <c r="B26" s="6"/>
      <c r="C26" s="5"/>
      <c r="D26" s="5"/>
      <c r="E26" s="5"/>
      <c r="I26" s="6"/>
      <c r="J26" s="6"/>
    </row>
  </sheetData>
  <phoneticPr fontId="4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IL29"/>
  <sheetViews>
    <sheetView zoomScale="85" zoomScaleNormal="85" workbookViewId="0">
      <selection activeCell="A4" sqref="A4"/>
    </sheetView>
  </sheetViews>
  <sheetFormatPr defaultColWidth="9.140625" defaultRowHeight="12.75"/>
  <cols>
    <col min="1" max="1" width="51.28515625" style="76" customWidth="1"/>
    <col min="2" max="2" width="40.28515625" style="76" bestFit="1" customWidth="1"/>
    <col min="3" max="3" width="21.140625" style="76" bestFit="1" customWidth="1"/>
    <col min="4" max="4" width="22.5703125" style="76" bestFit="1" customWidth="1"/>
    <col min="5" max="246" width="9.140625" style="76"/>
    <col min="247" max="16384" width="9.140625" style="77"/>
  </cols>
  <sheetData>
    <row r="1" spans="1:246">
      <c r="A1" s="78" t="s">
        <v>138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</row>
    <row r="2" spans="1:246">
      <c r="E2" s="79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</row>
    <row r="3" spans="1:246">
      <c r="A3" s="80" t="s">
        <v>50</v>
      </c>
      <c r="B3" s="80" t="s">
        <v>52</v>
      </c>
      <c r="C3" s="80" t="s">
        <v>51</v>
      </c>
      <c r="D3" s="80" t="s">
        <v>5</v>
      </c>
      <c r="E3" s="81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</row>
    <row r="4" spans="1:246" ht="12.75" customHeight="1">
      <c r="A4" s="102" t="s">
        <v>159</v>
      </c>
      <c r="B4" s="102" t="s">
        <v>140</v>
      </c>
      <c r="C4" s="82" t="s">
        <v>54</v>
      </c>
      <c r="D4" s="102" t="s">
        <v>106</v>
      </c>
      <c r="E4" s="83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</row>
    <row r="5" spans="1:246" ht="12.75" customHeight="1">
      <c r="A5" s="103" t="s">
        <v>160</v>
      </c>
      <c r="B5" s="102" t="s">
        <v>140</v>
      </c>
      <c r="C5" s="82" t="s">
        <v>66</v>
      </c>
      <c r="D5" s="102" t="s">
        <v>106</v>
      </c>
      <c r="E5" s="83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</row>
    <row r="6" spans="1:246" ht="12.75" customHeight="1">
      <c r="A6" s="102" t="s">
        <v>161</v>
      </c>
      <c r="B6" s="102" t="s">
        <v>101</v>
      </c>
      <c r="C6" s="82" t="s">
        <v>55</v>
      </c>
      <c r="D6" s="102" t="s">
        <v>106</v>
      </c>
      <c r="E6" s="83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</row>
    <row r="7" spans="1:246">
      <c r="A7" s="102" t="s">
        <v>105</v>
      </c>
      <c r="B7" s="102" t="s">
        <v>101</v>
      </c>
      <c r="C7" s="82" t="s">
        <v>55</v>
      </c>
      <c r="D7" s="102" t="s">
        <v>106</v>
      </c>
      <c r="E7" s="83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</row>
    <row r="8" spans="1:246" ht="12.75" customHeight="1">
      <c r="A8" s="102" t="s">
        <v>162</v>
      </c>
      <c r="B8" s="102" t="s">
        <v>101</v>
      </c>
      <c r="C8" s="102" t="s">
        <v>108</v>
      </c>
      <c r="D8" s="102" t="s">
        <v>106</v>
      </c>
      <c r="E8" s="83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</row>
    <row r="9" spans="1:246">
      <c r="A9" s="102" t="s">
        <v>107</v>
      </c>
      <c r="B9" s="102" t="s">
        <v>101</v>
      </c>
      <c r="C9" s="102" t="s">
        <v>108</v>
      </c>
      <c r="D9" s="102" t="s">
        <v>106</v>
      </c>
      <c r="E9" s="83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</row>
    <row r="10" spans="1:246">
      <c r="A10" s="82" t="s">
        <v>57</v>
      </c>
      <c r="B10" s="82" t="s">
        <v>56</v>
      </c>
      <c r="C10" s="82" t="s">
        <v>58</v>
      </c>
      <c r="D10" s="82" t="s">
        <v>59</v>
      </c>
      <c r="E10" s="83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</row>
    <row r="11" spans="1:246">
      <c r="A11" s="82" t="s">
        <v>60</v>
      </c>
      <c r="B11" s="82" t="s">
        <v>56</v>
      </c>
      <c r="C11" s="82" t="s">
        <v>58</v>
      </c>
      <c r="D11" s="82" t="s">
        <v>59</v>
      </c>
      <c r="E11" s="83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</row>
    <row r="12" spans="1:246">
      <c r="A12" s="102" t="s">
        <v>163</v>
      </c>
      <c r="B12" s="102" t="s">
        <v>101</v>
      </c>
      <c r="C12" s="82" t="s">
        <v>61</v>
      </c>
      <c r="D12" s="82" t="s">
        <v>59</v>
      </c>
      <c r="E12" s="83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</row>
    <row r="13" spans="1:246">
      <c r="A13" s="102" t="s">
        <v>139</v>
      </c>
      <c r="B13" s="102" t="s">
        <v>101</v>
      </c>
      <c r="C13" s="82" t="s">
        <v>61</v>
      </c>
      <c r="D13" s="82" t="s">
        <v>59</v>
      </c>
      <c r="E13" s="83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</row>
    <row r="14" spans="1:246">
      <c r="A14" s="102" t="s">
        <v>164</v>
      </c>
      <c r="B14" s="102" t="s">
        <v>101</v>
      </c>
      <c r="C14" s="82" t="s">
        <v>61</v>
      </c>
      <c r="D14" s="82" t="s">
        <v>59</v>
      </c>
      <c r="E14" s="83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</row>
    <row r="15" spans="1:246">
      <c r="A15" s="102" t="s">
        <v>104</v>
      </c>
      <c r="B15" s="102" t="s">
        <v>101</v>
      </c>
      <c r="C15" s="82" t="s">
        <v>61</v>
      </c>
      <c r="D15" s="82" t="s">
        <v>59</v>
      </c>
      <c r="E15" s="83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</row>
    <row r="16" spans="1:246">
      <c r="A16" s="102" t="s">
        <v>165</v>
      </c>
      <c r="B16" s="102" t="s">
        <v>101</v>
      </c>
      <c r="C16" s="82" t="s">
        <v>61</v>
      </c>
      <c r="D16" s="82" t="s">
        <v>59</v>
      </c>
      <c r="E16" s="83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</row>
    <row r="17" spans="1:246">
      <c r="A17" s="102" t="s">
        <v>103</v>
      </c>
      <c r="B17" s="102" t="s">
        <v>101</v>
      </c>
      <c r="C17" s="82" t="s">
        <v>61</v>
      </c>
      <c r="D17" s="82" t="s">
        <v>59</v>
      </c>
      <c r="E17" s="83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</row>
    <row r="18" spans="1:246">
      <c r="A18" s="102" t="s">
        <v>173</v>
      </c>
      <c r="B18" s="102" t="s">
        <v>140</v>
      </c>
      <c r="C18" s="82" t="s">
        <v>62</v>
      </c>
      <c r="D18" s="82" t="s">
        <v>59</v>
      </c>
      <c r="E18" s="83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</row>
    <row r="19" spans="1:246">
      <c r="A19" s="116" t="s">
        <v>171</v>
      </c>
      <c r="B19" s="116" t="s">
        <v>140</v>
      </c>
      <c r="C19" s="115" t="s">
        <v>67</v>
      </c>
      <c r="D19" s="115" t="s">
        <v>53</v>
      </c>
      <c r="E19" s="83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</row>
    <row r="20" spans="1:246">
      <c r="A20" s="104" t="s">
        <v>172</v>
      </c>
      <c r="B20" s="116" t="s">
        <v>140</v>
      </c>
      <c r="C20" s="115" t="s">
        <v>67</v>
      </c>
      <c r="D20" s="115" t="s">
        <v>53</v>
      </c>
      <c r="E20" s="83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</row>
    <row r="21" spans="1:246">
      <c r="A21" s="102" t="s">
        <v>166</v>
      </c>
      <c r="B21" s="102" t="s">
        <v>101</v>
      </c>
      <c r="C21" s="82" t="s">
        <v>63</v>
      </c>
      <c r="D21" s="82" t="s">
        <v>53</v>
      </c>
      <c r="E21" s="83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</row>
    <row r="22" spans="1:246">
      <c r="A22" s="102" t="s">
        <v>109</v>
      </c>
      <c r="B22" s="102" t="s">
        <v>101</v>
      </c>
      <c r="C22" s="82" t="s">
        <v>63</v>
      </c>
      <c r="D22" s="82" t="s">
        <v>53</v>
      </c>
      <c r="E22" s="83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</row>
    <row r="23" spans="1:246">
      <c r="A23" s="102" t="s">
        <v>167</v>
      </c>
      <c r="B23" s="102" t="s">
        <v>101</v>
      </c>
      <c r="C23" s="82" t="s">
        <v>63</v>
      </c>
      <c r="D23" s="82" t="s">
        <v>53</v>
      </c>
      <c r="E23" s="83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</row>
    <row r="24" spans="1:246">
      <c r="A24" s="102" t="s">
        <v>110</v>
      </c>
      <c r="B24" s="102" t="s">
        <v>101</v>
      </c>
      <c r="C24" s="82" t="s">
        <v>63</v>
      </c>
      <c r="D24" s="82" t="s">
        <v>53</v>
      </c>
      <c r="E24" s="83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</row>
    <row r="25" spans="1:246">
      <c r="A25" s="102" t="s">
        <v>168</v>
      </c>
      <c r="B25" s="102" t="s">
        <v>101</v>
      </c>
      <c r="C25" s="82" t="s">
        <v>63</v>
      </c>
      <c r="D25" s="82" t="s">
        <v>53</v>
      </c>
      <c r="E25" s="83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</row>
    <row r="26" spans="1:246">
      <c r="A26" s="102" t="s">
        <v>111</v>
      </c>
      <c r="B26" s="102" t="s">
        <v>101</v>
      </c>
      <c r="C26" s="82" t="s">
        <v>63</v>
      </c>
      <c r="D26" s="82" t="s">
        <v>53</v>
      </c>
      <c r="E26" s="83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</row>
    <row r="27" spans="1:246">
      <c r="A27" s="102" t="s">
        <v>169</v>
      </c>
      <c r="B27" s="102" t="s">
        <v>101</v>
      </c>
      <c r="C27" s="82" t="s">
        <v>63</v>
      </c>
      <c r="D27" s="82" t="s">
        <v>53</v>
      </c>
      <c r="E27" s="83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</row>
    <row r="28" spans="1:246">
      <c r="A28" s="102" t="s">
        <v>112</v>
      </c>
      <c r="B28" s="102" t="s">
        <v>101</v>
      </c>
      <c r="C28" s="82" t="s">
        <v>63</v>
      </c>
      <c r="D28" s="82" t="s">
        <v>53</v>
      </c>
      <c r="E28" s="83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</row>
    <row r="29" spans="1:246">
      <c r="A29" s="102" t="s">
        <v>170</v>
      </c>
      <c r="B29" s="102" t="s">
        <v>140</v>
      </c>
      <c r="C29" s="82" t="s">
        <v>62</v>
      </c>
      <c r="D29" s="82" t="s">
        <v>59</v>
      </c>
      <c r="E29" s="83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J36"/>
  <sheetViews>
    <sheetView zoomScale="70" zoomScaleNormal="70" workbookViewId="0">
      <selection sqref="A1:J1"/>
    </sheetView>
  </sheetViews>
  <sheetFormatPr defaultRowHeight="12.75"/>
  <cols>
    <col min="1" max="1" width="23.85546875" customWidth="1"/>
  </cols>
  <sheetData>
    <row r="1" spans="1:10">
      <c r="A1" s="143" t="s">
        <v>44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>
      <c r="A2" s="140" t="s">
        <v>142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>
      <c r="A3" s="142"/>
      <c r="B3" s="141"/>
      <c r="C3" s="141"/>
      <c r="D3" s="141"/>
      <c r="E3" s="141"/>
      <c r="F3" s="141"/>
      <c r="G3" s="141"/>
      <c r="H3" s="141"/>
      <c r="I3" s="141"/>
      <c r="J3" s="141"/>
    </row>
    <row r="4" spans="1:10" s="5" customFormat="1">
      <c r="A4" s="41"/>
      <c r="B4" s="40"/>
      <c r="C4" s="40"/>
      <c r="D4" s="40"/>
      <c r="E4" s="40"/>
      <c r="F4" s="40"/>
      <c r="G4" s="40"/>
      <c r="H4" s="40"/>
      <c r="I4" s="40"/>
      <c r="J4" s="40"/>
    </row>
    <row r="5" spans="1:10" ht="31.5" customHeight="1">
      <c r="A5" s="144" t="s">
        <v>45</v>
      </c>
      <c r="B5" s="145"/>
      <c r="C5" s="145"/>
      <c r="D5" s="145"/>
      <c r="E5" s="145"/>
      <c r="F5" s="145"/>
      <c r="G5" s="145"/>
      <c r="H5" s="145"/>
      <c r="I5" s="145"/>
      <c r="J5" s="145"/>
    </row>
    <row r="6" spans="1:10" ht="18">
      <c r="A6" s="33"/>
      <c r="B6" s="33"/>
      <c r="C6" s="33"/>
      <c r="D6" s="33"/>
    </row>
    <row r="7" spans="1:10" ht="15">
      <c r="A7" s="34"/>
      <c r="B7" s="35"/>
      <c r="C7" s="35"/>
      <c r="D7" s="35"/>
    </row>
    <row r="8" spans="1:10" ht="15">
      <c r="A8" s="35"/>
      <c r="B8" s="35"/>
      <c r="C8" s="35"/>
      <c r="D8" s="35"/>
    </row>
    <row r="9" spans="1:10" ht="15">
      <c r="A9" s="35"/>
      <c r="B9" s="35"/>
      <c r="C9" s="35"/>
      <c r="D9" s="35"/>
    </row>
    <row r="10" spans="1:10" ht="15">
      <c r="A10" s="36"/>
      <c r="B10" s="35"/>
      <c r="C10" s="35"/>
      <c r="D10" s="35"/>
    </row>
    <row r="11" spans="1:10" ht="15">
      <c r="A11" s="37"/>
      <c r="B11" s="35"/>
      <c r="C11" s="35"/>
      <c r="D11" s="35"/>
    </row>
    <row r="12" spans="1:10">
      <c r="A12" s="38"/>
      <c r="B12" s="38"/>
      <c r="C12" s="38"/>
      <c r="D12" s="38"/>
    </row>
    <row r="13" spans="1:10">
      <c r="A13" s="38"/>
      <c r="B13" s="38"/>
      <c r="C13" s="38"/>
      <c r="D13" s="38"/>
    </row>
    <row r="14" spans="1:10">
      <c r="A14" s="38"/>
      <c r="B14" s="38"/>
      <c r="C14" s="38"/>
      <c r="D14" s="38"/>
    </row>
    <row r="15" spans="1:10">
      <c r="A15" s="38"/>
      <c r="B15" s="38"/>
      <c r="C15" s="38"/>
      <c r="D15" s="38"/>
    </row>
    <row r="16" spans="1:10">
      <c r="A16" s="38"/>
      <c r="B16" s="38"/>
      <c r="C16" s="38"/>
      <c r="D16" s="38"/>
    </row>
    <row r="17" spans="1:4">
      <c r="A17" s="38"/>
      <c r="B17" s="38"/>
      <c r="C17" s="38"/>
      <c r="D17" s="38"/>
    </row>
    <row r="18" spans="1:4">
      <c r="A18" s="38"/>
      <c r="B18" s="38"/>
      <c r="C18" s="38"/>
      <c r="D18" s="38"/>
    </row>
    <row r="19" spans="1:4">
      <c r="A19" s="38"/>
      <c r="B19" s="38"/>
      <c r="C19" s="38"/>
      <c r="D19" s="38"/>
    </row>
    <row r="20" spans="1:4">
      <c r="A20" s="38"/>
      <c r="B20" s="38"/>
      <c r="C20" s="38"/>
      <c r="D20" s="38"/>
    </row>
    <row r="21" spans="1:4">
      <c r="A21" s="38"/>
      <c r="B21" s="38"/>
      <c r="C21" s="38"/>
      <c r="D21" s="38"/>
    </row>
    <row r="22" spans="1:4">
      <c r="A22" s="38"/>
      <c r="B22" s="38"/>
      <c r="C22" s="38"/>
      <c r="D22" s="38"/>
    </row>
    <row r="23" spans="1:4">
      <c r="A23" s="38"/>
      <c r="B23" s="38"/>
      <c r="C23" s="38"/>
      <c r="D23" s="38"/>
    </row>
    <row r="24" spans="1:4" ht="15">
      <c r="A24" s="35"/>
      <c r="B24" s="35"/>
      <c r="C24" s="35"/>
      <c r="D24" s="35"/>
    </row>
    <row r="25" spans="1:4" ht="18">
      <c r="A25" s="33"/>
      <c r="B25" s="33"/>
      <c r="C25" s="33"/>
      <c r="D25" s="33"/>
    </row>
    <row r="26" spans="1:4" ht="15">
      <c r="A26" s="35"/>
      <c r="B26" s="35"/>
      <c r="C26" s="35"/>
      <c r="D26" s="35"/>
    </row>
    <row r="27" spans="1:4" ht="15">
      <c r="A27" s="35"/>
      <c r="B27" s="35"/>
      <c r="C27" s="35"/>
      <c r="D27" s="35"/>
    </row>
    <row r="28" spans="1:4" ht="15">
      <c r="A28" s="35"/>
      <c r="B28" s="35"/>
      <c r="C28" s="35"/>
      <c r="D28" s="35"/>
    </row>
    <row r="29" spans="1:4" ht="15">
      <c r="A29" s="35"/>
      <c r="B29" s="35"/>
      <c r="C29" s="35"/>
      <c r="D29" s="35"/>
    </row>
    <row r="30" spans="1:4" ht="15">
      <c r="A30" s="35"/>
      <c r="B30" s="35"/>
      <c r="C30" s="35"/>
      <c r="D30" s="35"/>
    </row>
    <row r="31" spans="1:4">
      <c r="A31" s="38"/>
      <c r="B31" s="38"/>
      <c r="C31" s="38"/>
      <c r="D31" s="38"/>
    </row>
    <row r="32" spans="1:4">
      <c r="A32" s="38"/>
      <c r="B32" s="38"/>
      <c r="C32" s="38"/>
      <c r="D32" s="38"/>
    </row>
    <row r="33" spans="1:4">
      <c r="A33" s="38"/>
      <c r="B33" s="38"/>
      <c r="C33" s="38"/>
      <c r="D33" s="38"/>
    </row>
    <row r="34" spans="1:4">
      <c r="A34" s="38"/>
      <c r="B34" s="38"/>
      <c r="C34" s="38"/>
      <c r="D34" s="38"/>
    </row>
    <row r="35" spans="1:4">
      <c r="A35" s="38"/>
      <c r="B35" s="38"/>
      <c r="C35" s="38"/>
      <c r="D35" s="38"/>
    </row>
    <row r="36" spans="1:4">
      <c r="A36" s="38"/>
      <c r="B36" s="38"/>
      <c r="C36" s="38"/>
      <c r="D36" s="38"/>
    </row>
  </sheetData>
  <mergeCells count="3">
    <mergeCell ref="A2:J3"/>
    <mergeCell ref="A1:J1"/>
    <mergeCell ref="A5:J5"/>
  </mergeCells>
  <phoneticPr fontId="4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J10"/>
  <sheetViews>
    <sheetView workbookViewId="0">
      <selection activeCell="A2" sqref="A2"/>
    </sheetView>
  </sheetViews>
  <sheetFormatPr defaultRowHeight="12.75"/>
  <cols>
    <col min="1" max="1" width="18.42578125" customWidth="1"/>
    <col min="2" max="2" width="20" bestFit="1" customWidth="1"/>
    <col min="3" max="3" width="14.28515625" bestFit="1" customWidth="1"/>
    <col min="4" max="6" width="11.28515625" customWidth="1"/>
    <col min="7" max="7" width="12" customWidth="1"/>
    <col min="8" max="10" width="11.28515625" customWidth="1"/>
    <col min="11" max="11" width="12.42578125" bestFit="1" customWidth="1"/>
  </cols>
  <sheetData>
    <row r="1" spans="1:10">
      <c r="A1" s="8" t="s">
        <v>90</v>
      </c>
    </row>
    <row r="4" spans="1:10">
      <c r="A4" s="146" t="s">
        <v>91</v>
      </c>
      <c r="B4" s="147"/>
      <c r="C4" s="100" t="s">
        <v>92</v>
      </c>
      <c r="J4" s="49"/>
    </row>
    <row r="5" spans="1:10">
      <c r="A5" s="151" t="s">
        <v>46</v>
      </c>
      <c r="B5" s="152"/>
      <c r="C5" s="48">
        <v>10090</v>
      </c>
    </row>
    <row r="6" spans="1:10">
      <c r="A6" s="148" t="s">
        <v>47</v>
      </c>
      <c r="B6" s="114" t="s">
        <v>152</v>
      </c>
      <c r="C6" s="48">
        <v>4888437</v>
      </c>
    </row>
    <row r="7" spans="1:10" ht="25.5">
      <c r="A7" s="149"/>
      <c r="B7" s="114" t="s">
        <v>48</v>
      </c>
      <c r="C7" s="48">
        <v>2572870</v>
      </c>
    </row>
    <row r="8" spans="1:10">
      <c r="A8" s="150"/>
      <c r="B8" s="114" t="s">
        <v>26</v>
      </c>
      <c r="C8" s="48">
        <v>7461307</v>
      </c>
    </row>
    <row r="9" spans="1:10">
      <c r="A9" s="151" t="s">
        <v>49</v>
      </c>
      <c r="B9" s="152"/>
      <c r="C9" s="48">
        <v>705448757</v>
      </c>
    </row>
    <row r="10" spans="1:10">
      <c r="A10" s="153" t="s">
        <v>153</v>
      </c>
      <c r="B10" s="154"/>
      <c r="C10" s="48">
        <v>893</v>
      </c>
    </row>
  </sheetData>
  <mergeCells count="5">
    <mergeCell ref="A4:B4"/>
    <mergeCell ref="A6:A8"/>
    <mergeCell ref="A5:B5"/>
    <mergeCell ref="A9:B9"/>
    <mergeCell ref="A10:B1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24"/>
  <sheetViews>
    <sheetView topLeftCell="B1" zoomScale="70" zoomScaleNormal="70" workbookViewId="0">
      <pane xSplit="1" topLeftCell="C1" activePane="topRight" state="frozen"/>
      <selection activeCell="B1" sqref="B1"/>
      <selection pane="topRight" activeCell="C37" sqref="C37"/>
    </sheetView>
  </sheetViews>
  <sheetFormatPr defaultRowHeight="12.75"/>
  <cols>
    <col min="1" max="1" width="7.5703125" hidden="1" customWidth="1"/>
    <col min="2" max="2" width="22.85546875" customWidth="1"/>
    <col min="3" max="3" width="22" customWidth="1"/>
    <col min="4" max="4" width="20.85546875" customWidth="1"/>
    <col min="5" max="5" width="28" customWidth="1"/>
    <col min="6" max="6" width="21.5703125" customWidth="1"/>
    <col min="7" max="7" width="29.28515625" customWidth="1"/>
    <col min="8" max="8" width="37.7109375" customWidth="1"/>
    <col min="9" max="9" width="32.7109375" customWidth="1"/>
    <col min="10" max="10" width="40.85546875" customWidth="1"/>
  </cols>
  <sheetData>
    <row r="1" spans="1:15">
      <c r="B1" s="8" t="s">
        <v>82</v>
      </c>
      <c r="H1" s="24"/>
      <c r="J1" s="5"/>
      <c r="K1" s="5"/>
    </row>
    <row r="2" spans="1:15">
      <c r="G2" s="5"/>
      <c r="H2" s="18"/>
      <c r="J2" s="5"/>
      <c r="K2" s="5"/>
      <c r="L2" s="5"/>
      <c r="M2" s="5"/>
      <c r="N2" s="5"/>
      <c r="O2" s="5"/>
    </row>
    <row r="3" spans="1:15">
      <c r="B3" s="3" t="s">
        <v>7</v>
      </c>
      <c r="H3" s="20"/>
      <c r="J3" s="5"/>
      <c r="K3" s="5"/>
      <c r="L3" s="5"/>
      <c r="M3" s="5"/>
      <c r="N3" s="5"/>
      <c r="O3" s="5"/>
    </row>
    <row r="4" spans="1:15" s="113" customFormat="1">
      <c r="A4" s="119"/>
      <c r="B4" s="119" t="s">
        <v>4</v>
      </c>
      <c r="C4" s="120" t="str">
        <f>RIGHT(C16,LEN(C16)-7)</f>
        <v>NOx (tons/yr)</v>
      </c>
      <c r="D4" s="120" t="str">
        <f t="shared" ref="D4:H4" si="0">RIGHT(D16,LEN(D16)-7)</f>
        <v>CO (tons/yr)</v>
      </c>
      <c r="E4" s="120" t="str">
        <f t="shared" si="0"/>
        <v>Total VOC (tons/yr)</v>
      </c>
      <c r="F4" s="120" t="str">
        <f t="shared" si="0"/>
        <v>Sox (tons/yr)</v>
      </c>
      <c r="G4" s="120" t="str">
        <f t="shared" si="0"/>
        <v>Total PM10  (tons/yr)</v>
      </c>
      <c r="H4" s="120" t="str">
        <f t="shared" si="0"/>
        <v>Fugitive Dust PM10  (tons/yr)</v>
      </c>
      <c r="I4" s="120" t="str">
        <f>RIGHT(I16,LEN(I16)-7)</f>
        <v>Total PM2.5  (tons/year)</v>
      </c>
      <c r="J4" s="120" t="str">
        <f t="shared" ref="J4" si="1">RIGHT(J16,LEN(J16)-7)</f>
        <v>Fugitive Dust PM2.5  (tons/year)</v>
      </c>
      <c r="K4" s="101"/>
      <c r="L4" s="101"/>
      <c r="M4" s="101"/>
      <c r="N4" s="101"/>
      <c r="O4" s="40"/>
    </row>
    <row r="5" spans="1:15" s="22" customFormat="1">
      <c r="B5" s="22" t="str">
        <f>PROPER(VLOOKUP(B17,fips_xref!$A$5:$B$26,2,FALSE))</f>
        <v>Delta</v>
      </c>
      <c r="C5" s="25">
        <f>C17</f>
        <v>8.4937541288316584E-2</v>
      </c>
      <c r="D5" s="25">
        <f t="shared" ref="D5:G5" si="2">D17</f>
        <v>3.8347074043248261E-2</v>
      </c>
      <c r="E5" s="25">
        <f t="shared" si="2"/>
        <v>7.124264851343905E-3</v>
      </c>
      <c r="F5" s="25">
        <f t="shared" si="2"/>
        <v>1.5988598375217392E-3</v>
      </c>
      <c r="G5" s="25">
        <f t="shared" si="2"/>
        <v>0.87635622832500171</v>
      </c>
      <c r="H5" s="25">
        <f t="shared" ref="H5:J5" si="3">H17</f>
        <v>0.87087712841368259</v>
      </c>
      <c r="I5" s="25">
        <f t="shared" si="3"/>
        <v>0.21101306914036602</v>
      </c>
      <c r="J5" s="25">
        <f t="shared" si="3"/>
        <v>0.20575626865872457</v>
      </c>
      <c r="K5" s="32"/>
      <c r="L5" s="32"/>
      <c r="M5" s="32"/>
      <c r="N5" s="32"/>
      <c r="O5" s="21"/>
    </row>
    <row r="6" spans="1:15" s="22" customFormat="1">
      <c r="B6" s="22" t="str">
        <f>PROPER(VLOOKUP(B18,fips_xref!$A$5:$B$26,2,FALSE))</f>
        <v>Garfield</v>
      </c>
      <c r="C6" s="25">
        <f t="shared" ref="C6:G11" si="4">C18</f>
        <v>757.73008222292958</v>
      </c>
      <c r="D6" s="25">
        <f t="shared" si="4"/>
        <v>324.51520024045738</v>
      </c>
      <c r="E6" s="25">
        <f t="shared" si="4"/>
        <v>61.222401738144427</v>
      </c>
      <c r="F6" s="25">
        <f t="shared" si="4"/>
        <v>13.912007539636784</v>
      </c>
      <c r="G6" s="25">
        <f t="shared" si="4"/>
        <v>6257.3438868211606</v>
      </c>
      <c r="H6" s="25">
        <f t="shared" ref="H6:J6" si="5">H18</f>
        <v>6210.9535779643766</v>
      </c>
      <c r="I6" s="25">
        <f t="shared" si="5"/>
        <v>1496.24702968221</v>
      </c>
      <c r="J6" s="25">
        <f t="shared" si="5"/>
        <v>1451.9285182671974</v>
      </c>
      <c r="K6" s="32"/>
      <c r="L6" s="32"/>
      <c r="M6" s="32"/>
      <c r="N6" s="32"/>
      <c r="O6" s="21"/>
    </row>
    <row r="7" spans="1:15" s="22" customFormat="1">
      <c r="B7" s="22" t="str">
        <f>PROPER(VLOOKUP(B19,fips_xref!$A$5:$B$26,2,FALSE))</f>
        <v>Gunnison</v>
      </c>
      <c r="C7" s="25">
        <f t="shared" si="4"/>
        <v>1.9602002229431208</v>
      </c>
      <c r="D7" s="25">
        <f t="shared" si="4"/>
        <v>0.76683336670130486</v>
      </c>
      <c r="E7" s="25">
        <f t="shared" si="4"/>
        <v>0.14873360550282527</v>
      </c>
      <c r="F7" s="25">
        <f t="shared" si="4"/>
        <v>3.453671781690186E-2</v>
      </c>
      <c r="G7" s="25">
        <f t="shared" si="4"/>
        <v>9.7364063306577702</v>
      </c>
      <c r="H7" s="25">
        <f t="shared" ref="H7:J7" si="6">H19</f>
        <v>9.6266853115490552</v>
      </c>
      <c r="I7" s="25">
        <f t="shared" si="6"/>
        <v>2.2743166620229953</v>
      </c>
      <c r="J7" s="25">
        <f t="shared" si="6"/>
        <v>2.1703217213492989</v>
      </c>
      <c r="K7" s="32"/>
      <c r="L7" s="32"/>
      <c r="M7" s="32"/>
      <c r="N7" s="32"/>
      <c r="O7" s="21"/>
    </row>
    <row r="8" spans="1:15" s="22" customFormat="1">
      <c r="B8" s="22" t="str">
        <f>PROPER(VLOOKUP(B20,fips_xref!$A$5:$B$26,2,FALSE))</f>
        <v>Mesa</v>
      </c>
      <c r="C8" s="25">
        <f t="shared" si="4"/>
        <v>66.526005148687403</v>
      </c>
      <c r="D8" s="25">
        <f t="shared" si="4"/>
        <v>29.680310966983171</v>
      </c>
      <c r="E8" s="25">
        <f t="shared" si="4"/>
        <v>5.532925920368025</v>
      </c>
      <c r="F8" s="25">
        <f t="shared" si="4"/>
        <v>1.245196077441227</v>
      </c>
      <c r="G8" s="25">
        <f t="shared" si="4"/>
        <v>654.92756601602446</v>
      </c>
      <c r="H8" s="25">
        <f t="shared" ref="H8:J8" si="7">H20</f>
        <v>650.68632562201662</v>
      </c>
      <c r="I8" s="25">
        <f t="shared" si="7"/>
        <v>157.48628135229032</v>
      </c>
      <c r="J8" s="25">
        <f t="shared" si="7"/>
        <v>153.42094098637725</v>
      </c>
      <c r="K8" s="32"/>
      <c r="L8" s="32"/>
      <c r="M8" s="32"/>
      <c r="N8" s="32"/>
      <c r="O8" s="21"/>
    </row>
    <row r="9" spans="1:15" s="22" customFormat="1">
      <c r="B9" s="22" t="str">
        <f>PROPER(VLOOKUP(B21,fips_xref!$A$5:$B$26,2,FALSE))</f>
        <v>Moffat</v>
      </c>
      <c r="C9" s="25">
        <f t="shared" si="4"/>
        <v>41.600289218398963</v>
      </c>
      <c r="D9" s="25">
        <f t="shared" si="4"/>
        <v>18.214341222557351</v>
      </c>
      <c r="E9" s="25">
        <f t="shared" si="4"/>
        <v>3.4140176850729027</v>
      </c>
      <c r="F9" s="25">
        <f t="shared" si="4"/>
        <v>0.7717441239418682</v>
      </c>
      <c r="G9" s="25">
        <f t="shared" si="4"/>
        <v>378.87376092233291</v>
      </c>
      <c r="H9" s="25">
        <f t="shared" ref="H9:J9" si="8">H21</f>
        <v>376.27052116422124</v>
      </c>
      <c r="I9" s="25">
        <f t="shared" si="8"/>
        <v>90.890673181909122</v>
      </c>
      <c r="J9" s="25">
        <f t="shared" si="8"/>
        <v>88.39917008413326</v>
      </c>
      <c r="K9" s="32"/>
      <c r="L9" s="32"/>
      <c r="M9" s="32"/>
      <c r="N9" s="32"/>
      <c r="O9" s="21"/>
    </row>
    <row r="10" spans="1:15" s="22" customFormat="1">
      <c r="B10" s="22" t="str">
        <f>PROPER(VLOOKUP(B22,fips_xref!$A$5:$B$26,2,FALSE))</f>
        <v>Rio Blanco</v>
      </c>
      <c r="C10" s="25">
        <f t="shared" si="4"/>
        <v>184.85888232405478</v>
      </c>
      <c r="D10" s="25">
        <f t="shared" si="4"/>
        <v>81.025140301612169</v>
      </c>
      <c r="E10" s="25">
        <f t="shared" si="4"/>
        <v>15.182286785494187</v>
      </c>
      <c r="F10" s="25">
        <f t="shared" si="4"/>
        <v>3.4311169706526563</v>
      </c>
      <c r="G10" s="25">
        <f t="shared" si="4"/>
        <v>1691.2519147923776</v>
      </c>
      <c r="H10" s="25">
        <f t="shared" ref="H10:J10" si="9">H22</f>
        <v>1679.6717128495845</v>
      </c>
      <c r="I10" s="25">
        <f t="shared" si="9"/>
        <v>405.78415384543638</v>
      </c>
      <c r="J10" s="25">
        <f t="shared" si="9"/>
        <v>394.70004044828607</v>
      </c>
      <c r="K10" s="32"/>
      <c r="L10" s="32"/>
      <c r="M10" s="32"/>
      <c r="N10" s="32"/>
      <c r="O10" s="21"/>
    </row>
    <row r="11" spans="1:15" s="22" customFormat="1">
      <c r="B11" s="22" t="str">
        <f>PROPER(VLOOKUP(B23,fips_xref!$A$5:$B$26,2,FALSE))</f>
        <v>Routt</v>
      </c>
      <c r="C11" s="25">
        <f t="shared" si="4"/>
        <v>2.6527059975202127</v>
      </c>
      <c r="D11" s="25">
        <f t="shared" si="4"/>
        <v>1.1503689756319837</v>
      </c>
      <c r="E11" s="25">
        <f t="shared" si="4"/>
        <v>0.21622726893069605</v>
      </c>
      <c r="F11" s="25">
        <f t="shared" si="4"/>
        <v>4.8989603552239004E-2</v>
      </c>
      <c r="G11" s="25">
        <f t="shared" si="4"/>
        <v>23.174399555413146</v>
      </c>
      <c r="H11" s="25">
        <f t="shared" ref="H11:J11" si="10">H23</f>
        <v>23.009970949720643</v>
      </c>
      <c r="I11" s="25">
        <f t="shared" si="10"/>
        <v>5.552014185897252</v>
      </c>
      <c r="J11" s="25">
        <f t="shared" si="10"/>
        <v>5.3947665990316613</v>
      </c>
      <c r="K11" s="32"/>
      <c r="L11" s="32"/>
      <c r="M11" s="32"/>
      <c r="N11" s="32"/>
      <c r="O11" s="21"/>
    </row>
    <row r="12" spans="1:15">
      <c r="B12" s="138" t="s">
        <v>6</v>
      </c>
      <c r="C12" s="139">
        <f t="shared" ref="C12:H12" si="11">SUM(C5:C11)</f>
        <v>1055.4131026758223</v>
      </c>
      <c r="D12" s="139">
        <f t="shared" si="11"/>
        <v>455.39054214798659</v>
      </c>
      <c r="E12" s="139">
        <f t="shared" si="11"/>
        <v>85.72371726836441</v>
      </c>
      <c r="F12" s="139">
        <f t="shared" si="11"/>
        <v>19.445189892879199</v>
      </c>
      <c r="G12" s="139">
        <f t="shared" si="11"/>
        <v>9016.1842906662914</v>
      </c>
      <c r="H12" s="139">
        <f t="shared" si="11"/>
        <v>8951.0896709898825</v>
      </c>
      <c r="I12" s="139">
        <f t="shared" ref="I12:J12" si="12">SUM(I5:I11)</f>
        <v>2158.4454819789066</v>
      </c>
      <c r="J12" s="139">
        <f t="shared" si="12"/>
        <v>2096.2195143750337</v>
      </c>
      <c r="K12" s="14"/>
      <c r="L12" s="14"/>
      <c r="M12" s="14"/>
      <c r="N12" s="14"/>
      <c r="O12" s="5"/>
    </row>
    <row r="13" spans="1:15">
      <c r="H13" s="9"/>
      <c r="I13" s="9"/>
      <c r="J13" s="5"/>
      <c r="K13" s="5"/>
      <c r="L13" s="5"/>
      <c r="M13" s="5"/>
      <c r="N13" s="5"/>
      <c r="O13" s="5"/>
    </row>
    <row r="14" spans="1:15" s="17" customFormat="1">
      <c r="B14"/>
      <c r="C14"/>
      <c r="D14"/>
      <c r="E14"/>
      <c r="F14"/>
      <c r="G14"/>
    </row>
    <row r="15" spans="1:15" s="19" customFormat="1">
      <c r="B15" s="87"/>
      <c r="C15" s="88" t="s">
        <v>72</v>
      </c>
      <c r="D15" s="87"/>
      <c r="E15" s="87"/>
      <c r="F15" s="87"/>
      <c r="G15" s="87"/>
      <c r="H15" s="87"/>
      <c r="I15" s="87"/>
      <c r="J15" s="87"/>
      <c r="K15"/>
      <c r="L15"/>
      <c r="M15"/>
    </row>
    <row r="16" spans="1:15" s="19" customFormat="1">
      <c r="B16" s="88" t="s">
        <v>2</v>
      </c>
      <c r="C16" s="87" t="s">
        <v>77</v>
      </c>
      <c r="D16" s="87" t="s">
        <v>78</v>
      </c>
      <c r="E16" s="87" t="s">
        <v>81</v>
      </c>
      <c r="F16" s="87" t="s">
        <v>79</v>
      </c>
      <c r="G16" s="87" t="s">
        <v>74</v>
      </c>
      <c r="H16" s="87" t="s">
        <v>123</v>
      </c>
      <c r="I16" s="87" t="s">
        <v>133</v>
      </c>
      <c r="J16" s="87" t="s">
        <v>134</v>
      </c>
      <c r="K16"/>
      <c r="L16"/>
      <c r="M16"/>
    </row>
    <row r="17" spans="2:13" s="19" customFormat="1">
      <c r="B17" s="87" t="s">
        <v>36</v>
      </c>
      <c r="C17" s="87">
        <v>8.4937541288316584E-2</v>
      </c>
      <c r="D17" s="87">
        <v>3.8347074043248261E-2</v>
      </c>
      <c r="E17" s="87">
        <v>7.124264851343905E-3</v>
      </c>
      <c r="F17" s="87">
        <v>1.5988598375217392E-3</v>
      </c>
      <c r="G17" s="87">
        <v>0.87635622832500171</v>
      </c>
      <c r="H17" s="87">
        <v>0.87087712841368259</v>
      </c>
      <c r="I17" s="87">
        <v>0.21101306914036602</v>
      </c>
      <c r="J17" s="87">
        <v>0.20575626865872457</v>
      </c>
      <c r="K17"/>
      <c r="L17"/>
      <c r="M17"/>
    </row>
    <row r="18" spans="2:13" s="19" customFormat="1">
      <c r="B18" s="87" t="s">
        <v>37</v>
      </c>
      <c r="C18" s="87">
        <v>757.73008222292958</v>
      </c>
      <c r="D18" s="87">
        <v>324.51520024045738</v>
      </c>
      <c r="E18" s="87">
        <v>61.222401738144427</v>
      </c>
      <c r="F18" s="87">
        <v>13.912007539636784</v>
      </c>
      <c r="G18" s="87">
        <v>6257.3438868211606</v>
      </c>
      <c r="H18" s="87">
        <v>6210.9535779643766</v>
      </c>
      <c r="I18" s="87">
        <v>1496.24702968221</v>
      </c>
      <c r="J18" s="87">
        <v>1451.9285182671974</v>
      </c>
      <c r="K18"/>
      <c r="L18"/>
      <c r="M18"/>
    </row>
    <row r="19" spans="2:13" s="19" customFormat="1">
      <c r="B19" s="87" t="s">
        <v>38</v>
      </c>
      <c r="C19" s="87">
        <v>1.9602002229431208</v>
      </c>
      <c r="D19" s="87">
        <v>0.76683336670130486</v>
      </c>
      <c r="E19" s="87">
        <v>0.14873360550282527</v>
      </c>
      <c r="F19" s="87">
        <v>3.453671781690186E-2</v>
      </c>
      <c r="G19" s="87">
        <v>9.7364063306577702</v>
      </c>
      <c r="H19" s="87">
        <v>9.6266853115490552</v>
      </c>
      <c r="I19" s="87">
        <v>2.2743166620229953</v>
      </c>
      <c r="J19" s="87">
        <v>2.1703217213492989</v>
      </c>
      <c r="K19"/>
      <c r="L19"/>
      <c r="M19"/>
    </row>
    <row r="20" spans="2:13">
      <c r="B20" s="87" t="s">
        <v>39</v>
      </c>
      <c r="C20" s="87">
        <v>66.526005148687403</v>
      </c>
      <c r="D20" s="87">
        <v>29.680310966983171</v>
      </c>
      <c r="E20" s="87">
        <v>5.532925920368025</v>
      </c>
      <c r="F20" s="87">
        <v>1.245196077441227</v>
      </c>
      <c r="G20" s="87">
        <v>654.92756601602446</v>
      </c>
      <c r="H20" s="87">
        <v>650.68632562201662</v>
      </c>
      <c r="I20" s="87">
        <v>157.48628135229032</v>
      </c>
      <c r="J20" s="87">
        <v>153.42094098637725</v>
      </c>
    </row>
    <row r="21" spans="2:13">
      <c r="B21" s="87" t="s">
        <v>40</v>
      </c>
      <c r="C21" s="87">
        <v>41.600289218398963</v>
      </c>
      <c r="D21" s="87">
        <v>18.214341222557351</v>
      </c>
      <c r="E21" s="87">
        <v>3.4140176850729027</v>
      </c>
      <c r="F21" s="87">
        <v>0.7717441239418682</v>
      </c>
      <c r="G21" s="87">
        <v>378.87376092233291</v>
      </c>
      <c r="H21" s="87">
        <v>376.27052116422124</v>
      </c>
      <c r="I21" s="87">
        <v>90.890673181909122</v>
      </c>
      <c r="J21" s="87">
        <v>88.39917008413326</v>
      </c>
    </row>
    <row r="22" spans="2:13">
      <c r="B22" s="87" t="s">
        <v>41</v>
      </c>
      <c r="C22" s="87">
        <v>184.85888232405478</v>
      </c>
      <c r="D22" s="87">
        <v>81.025140301612169</v>
      </c>
      <c r="E22" s="87">
        <v>15.182286785494187</v>
      </c>
      <c r="F22" s="87">
        <v>3.4311169706526563</v>
      </c>
      <c r="G22" s="87">
        <v>1691.2519147923776</v>
      </c>
      <c r="H22" s="87">
        <v>1679.6717128495845</v>
      </c>
      <c r="I22" s="87">
        <v>405.78415384543638</v>
      </c>
      <c r="J22" s="87">
        <v>394.70004044828607</v>
      </c>
    </row>
    <row r="23" spans="2:13">
      <c r="B23" s="87" t="s">
        <v>42</v>
      </c>
      <c r="C23" s="87">
        <v>2.6527059975202127</v>
      </c>
      <c r="D23" s="87">
        <v>1.1503689756319837</v>
      </c>
      <c r="E23" s="87">
        <v>0.21622726893069605</v>
      </c>
      <c r="F23" s="87">
        <v>4.8989603552239004E-2</v>
      </c>
      <c r="G23" s="87">
        <v>23.174399555413146</v>
      </c>
      <c r="H23" s="87">
        <v>23.009970949720643</v>
      </c>
      <c r="I23" s="87">
        <v>5.552014185897252</v>
      </c>
      <c r="J23" s="87">
        <v>5.3947665990316613</v>
      </c>
    </row>
    <row r="24" spans="2:13">
      <c r="B24" s="87" t="s">
        <v>19</v>
      </c>
      <c r="C24" s="87">
        <v>1055.4131026758223</v>
      </c>
      <c r="D24" s="87">
        <v>455.39054214798659</v>
      </c>
      <c r="E24" s="87">
        <v>85.72371726836441</v>
      </c>
      <c r="F24" s="87">
        <v>19.445189892879199</v>
      </c>
      <c r="G24" s="87">
        <v>9016.1842906662914</v>
      </c>
      <c r="H24" s="87">
        <v>8951.0896709898825</v>
      </c>
      <c r="I24" s="87">
        <v>2158.4454819789066</v>
      </c>
      <c r="J24" s="87">
        <v>2096.2195143750337</v>
      </c>
    </row>
  </sheetData>
  <phoneticPr fontId="4" type="noConversion"/>
  <conditionalFormatting sqref="K5:N12">
    <cfRule type="cellIs" dxfId="31" priority="1" stopIfTrue="1" operator="greaterThan">
      <formula>0</formula>
    </cfRule>
    <cfRule type="cellIs" dxfId="30" priority="2" stopIfTrue="1" operator="lessThan">
      <formula>0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DJ149"/>
  <sheetViews>
    <sheetView tabSelected="1" zoomScale="70" zoomScaleNormal="70" workbookViewId="0">
      <pane xSplit="2" topLeftCell="D1" activePane="topRight" state="frozen"/>
      <selection pane="topRight"/>
    </sheetView>
  </sheetViews>
  <sheetFormatPr defaultColWidth="9.140625" defaultRowHeight="12.75"/>
  <cols>
    <col min="1" max="1" width="9.140625" style="5" customWidth="1"/>
    <col min="2" max="2" width="36.140625" style="5" customWidth="1"/>
    <col min="3" max="12" width="34.7109375" style="5" customWidth="1"/>
    <col min="13" max="13" width="34.7109375" style="10" customWidth="1"/>
    <col min="14" max="114" width="34.7109375" style="5" customWidth="1"/>
    <col min="115" max="16384" width="9.140625" style="5"/>
  </cols>
  <sheetData>
    <row r="1" spans="2:19">
      <c r="B1" s="50" t="s">
        <v>10</v>
      </c>
      <c r="D1" s="44"/>
    </row>
    <row r="3" spans="2:19">
      <c r="B3" s="51" t="s">
        <v>7</v>
      </c>
    </row>
    <row r="4" spans="2:19" s="40" customFormat="1">
      <c r="B4" s="101" t="str">
        <f t="shared" ref="B4:M4" si="0">B21</f>
        <v>Source Category</v>
      </c>
      <c r="C4" s="101" t="str">
        <f t="shared" si="0"/>
        <v>NOx (tons/yr)</v>
      </c>
      <c r="D4" s="101" t="str">
        <f t="shared" si="0"/>
        <v>CO (tons/yr)</v>
      </c>
      <c r="E4" s="101" t="str">
        <f t="shared" si="0"/>
        <v>VOC -Exh (tons/yr)</v>
      </c>
      <c r="F4" s="101" t="str">
        <f t="shared" si="0"/>
        <v>VOC -Evp (tons/yr)</v>
      </c>
      <c r="G4" s="101" t="str">
        <f t="shared" si="0"/>
        <v>Total VOC (tons/yr)</v>
      </c>
      <c r="H4" s="101" t="str">
        <f t="shared" si="0"/>
        <v>PM10-Exh  (tons/yr)</v>
      </c>
      <c r="I4" s="101" t="str">
        <f t="shared" si="0"/>
        <v>PM10-Tirewear  (tons/yr)</v>
      </c>
      <c r="J4" s="101" t="str">
        <f t="shared" si="0"/>
        <v>PM10-brakewear  (tons/yr)</v>
      </c>
      <c r="K4" s="101" t="str">
        <f t="shared" si="0"/>
        <v>Total PM10  (tons/yr)</v>
      </c>
      <c r="L4" s="101" t="str">
        <f t="shared" si="0"/>
        <v>Sox (tons/yr)</v>
      </c>
      <c r="M4" s="101" t="str">
        <f t="shared" si="0"/>
        <v>Fugitive Dust PM10  (tons/yr)</v>
      </c>
      <c r="N4" s="101" t="str">
        <f t="shared" ref="N4:Q4" si="1">N21</f>
        <v>PM2.5-Exh  (tons/year)</v>
      </c>
      <c r="O4" s="101" t="str">
        <f t="shared" si="1"/>
        <v>PM2.5-Brake  (tons/year)</v>
      </c>
      <c r="P4" s="101" t="str">
        <f t="shared" si="1"/>
        <v>PM2.5-Tire  (tons/year)</v>
      </c>
      <c r="Q4" s="101" t="str">
        <f t="shared" si="1"/>
        <v>Total PM2.5  (tons/year)</v>
      </c>
      <c r="R4" s="101" t="str">
        <f t="shared" ref="R4" si="2">R21</f>
        <v>Fugitive Dust PM2.5  (tons/year)</v>
      </c>
    </row>
    <row r="5" spans="2:19">
      <c r="B5" s="5" t="s">
        <v>159</v>
      </c>
      <c r="C5" s="107">
        <f t="shared" ref="C5:M5" si="3">VLOOKUP($B5,$B$22:$M$47,COLUMN(B1),FALSE)</f>
        <v>107.90830635224178</v>
      </c>
      <c r="D5" s="107">
        <f t="shared" si="3"/>
        <v>21.941090654185594</v>
      </c>
      <c r="E5" s="107">
        <f t="shared" si="3"/>
        <v>5.2930179781217221</v>
      </c>
      <c r="F5" s="107">
        <f t="shared" si="3"/>
        <v>0</v>
      </c>
      <c r="G5" s="107">
        <f t="shared" si="3"/>
        <v>5.2930179781217221</v>
      </c>
      <c r="H5" s="107">
        <f t="shared" si="3"/>
        <v>4.0670616190155986</v>
      </c>
      <c r="I5" s="107">
        <f t="shared" si="3"/>
        <v>0</v>
      </c>
      <c r="J5" s="107">
        <f t="shared" si="3"/>
        <v>0</v>
      </c>
      <c r="K5" s="107">
        <f t="shared" si="3"/>
        <v>4.0670616190155986</v>
      </c>
      <c r="L5" s="107">
        <f t="shared" si="3"/>
        <v>2.7457466750463659</v>
      </c>
      <c r="M5" s="107">
        <f t="shared" si="3"/>
        <v>0</v>
      </c>
      <c r="N5" s="107">
        <f t="shared" ref="N5:R6" si="4">VLOOKUP($B5,$B$22:$R$47,COLUMN(M1),FALSE)</f>
        <v>3.9450497704451299</v>
      </c>
      <c r="O5" s="107">
        <f t="shared" si="4"/>
        <v>0</v>
      </c>
      <c r="P5" s="107">
        <f t="shared" si="4"/>
        <v>0</v>
      </c>
      <c r="Q5" s="107">
        <f t="shared" si="4"/>
        <v>3.9450497704451299</v>
      </c>
      <c r="R5" s="107">
        <f t="shared" si="4"/>
        <v>0</v>
      </c>
    </row>
    <row r="6" spans="2:19">
      <c r="B6" s="5" t="s">
        <v>172</v>
      </c>
      <c r="C6" s="156">
        <f t="shared" ref="C6:M6" si="5">VLOOKUP($B6,$B$22:$M$47,COLUMN(B2),FALSE)</f>
        <v>159.41629882171259</v>
      </c>
      <c r="D6" s="107">
        <f t="shared" si="5"/>
        <v>52.35521878192975</v>
      </c>
      <c r="E6" s="156">
        <f t="shared" si="5"/>
        <v>11.753212379616881</v>
      </c>
      <c r="F6" s="107">
        <f t="shared" si="5"/>
        <v>0</v>
      </c>
      <c r="G6" s="156">
        <f t="shared" si="5"/>
        <v>11.753212379616881</v>
      </c>
      <c r="H6" s="156">
        <f t="shared" si="5"/>
        <v>16.86051739548676</v>
      </c>
      <c r="I6" s="107">
        <f t="shared" si="5"/>
        <v>0</v>
      </c>
      <c r="J6" s="107">
        <f t="shared" si="5"/>
        <v>0</v>
      </c>
      <c r="K6" s="107">
        <f t="shared" si="5"/>
        <v>16.86051739548676</v>
      </c>
      <c r="L6" s="107">
        <f t="shared" si="5"/>
        <v>2.4611239702557026</v>
      </c>
      <c r="M6" s="107">
        <f t="shared" si="5"/>
        <v>0</v>
      </c>
      <c r="N6" s="107">
        <f t="shared" si="4"/>
        <v>16.354701873622158</v>
      </c>
      <c r="O6" s="107">
        <f t="shared" si="4"/>
        <v>0</v>
      </c>
      <c r="P6" s="107">
        <f t="shared" si="4"/>
        <v>0</v>
      </c>
      <c r="Q6" s="107">
        <f t="shared" si="4"/>
        <v>16.354701873622158</v>
      </c>
      <c r="R6" s="107">
        <f t="shared" si="4"/>
        <v>0</v>
      </c>
    </row>
    <row r="7" spans="2:19">
      <c r="B7" s="5" t="s">
        <v>171</v>
      </c>
      <c r="C7" s="155">
        <f t="shared" ref="C7:M7" si="6">VLOOKUP($B7,$B$22:$M$47,COLUMN(B4),FALSE)</f>
        <v>571.65566998777626</v>
      </c>
      <c r="D7" s="155">
        <f t="shared" si="6"/>
        <v>193.66656833393935</v>
      </c>
      <c r="E7" s="155">
        <f t="shared" si="6"/>
        <v>44.04789325967004</v>
      </c>
      <c r="F7" s="107">
        <f t="shared" si="6"/>
        <v>0</v>
      </c>
      <c r="G7" s="155">
        <f t="shared" si="6"/>
        <v>44.04789325967004</v>
      </c>
      <c r="H7" s="155">
        <f t="shared" si="6"/>
        <v>31.910885963508427</v>
      </c>
      <c r="I7" s="107">
        <f t="shared" si="6"/>
        <v>0</v>
      </c>
      <c r="J7" s="107">
        <f t="shared" si="6"/>
        <v>0</v>
      </c>
      <c r="K7" s="107">
        <f t="shared" si="6"/>
        <v>31.910885963508427</v>
      </c>
      <c r="L7" s="107">
        <f t="shared" si="6"/>
        <v>12.021365691326148</v>
      </c>
      <c r="M7" s="107">
        <f t="shared" si="6"/>
        <v>0</v>
      </c>
      <c r="N7" s="107">
        <f t="shared" ref="N7:R10" si="7">VLOOKUP($B7,$B$22:$R$47,COLUMN(M4),FALSE)</f>
        <v>30.953559384603174</v>
      </c>
      <c r="O7" s="107">
        <f t="shared" si="7"/>
        <v>0</v>
      </c>
      <c r="P7" s="107">
        <f t="shared" si="7"/>
        <v>0</v>
      </c>
      <c r="Q7" s="107">
        <f t="shared" si="7"/>
        <v>30.953559384603174</v>
      </c>
      <c r="R7" s="107">
        <f t="shared" si="7"/>
        <v>0</v>
      </c>
    </row>
    <row r="8" spans="2:19">
      <c r="B8" s="5" t="s">
        <v>160</v>
      </c>
      <c r="C8" s="107">
        <f t="shared" ref="C8:M8" si="8">VLOOKUP($B8,$B$22:$M$47,COLUMN(B5),FALSE)</f>
        <v>67.209934622703827</v>
      </c>
      <c r="D8" s="107">
        <f t="shared" si="8"/>
        <v>17.133920306856368</v>
      </c>
      <c r="E8" s="107">
        <f t="shared" si="8"/>
        <v>4.2643431295155905</v>
      </c>
      <c r="F8" s="107">
        <f t="shared" si="8"/>
        <v>0</v>
      </c>
      <c r="G8" s="107">
        <f t="shared" si="8"/>
        <v>4.2643431295155905</v>
      </c>
      <c r="H8" s="107">
        <f t="shared" si="8"/>
        <v>2.9172262547631593</v>
      </c>
      <c r="I8" s="107">
        <f t="shared" si="8"/>
        <v>0</v>
      </c>
      <c r="J8" s="107">
        <f t="shared" si="8"/>
        <v>0</v>
      </c>
      <c r="K8" s="107">
        <f t="shared" si="8"/>
        <v>2.9172262547631593</v>
      </c>
      <c r="L8" s="107">
        <f t="shared" si="8"/>
        <v>1.2817504704491334</v>
      </c>
      <c r="M8" s="107">
        <f t="shared" si="8"/>
        <v>0</v>
      </c>
      <c r="N8" s="107">
        <f t="shared" si="7"/>
        <v>2.8297094671202645</v>
      </c>
      <c r="O8" s="107">
        <f t="shared" si="7"/>
        <v>0</v>
      </c>
      <c r="P8" s="107">
        <f t="shared" si="7"/>
        <v>0</v>
      </c>
      <c r="Q8" s="107">
        <f t="shared" si="7"/>
        <v>2.8297094671202645</v>
      </c>
      <c r="R8" s="107">
        <f t="shared" si="7"/>
        <v>0</v>
      </c>
    </row>
    <row r="9" spans="2:19">
      <c r="B9" s="5" t="s">
        <v>166</v>
      </c>
      <c r="C9" s="107">
        <f>VLOOKUP($B9,$B$22:$M$47,COLUMN(B4),FALSE)</f>
        <v>8.3301596507118845</v>
      </c>
      <c r="D9" s="107">
        <f t="shared" ref="D9:M9" si="9">VLOOKUP($B9,$B$22:$M$47,COLUMN(C6),FALSE)</f>
        <v>14.672415400865384</v>
      </c>
      <c r="E9" s="107">
        <f t="shared" si="9"/>
        <v>1.4944946650061686</v>
      </c>
      <c r="F9" s="107">
        <f t="shared" si="9"/>
        <v>0.25313670949346267</v>
      </c>
      <c r="G9" s="107">
        <f t="shared" si="9"/>
        <v>1.7476313744996315</v>
      </c>
      <c r="H9" s="107">
        <f t="shared" si="9"/>
        <v>0.4544474052439732</v>
      </c>
      <c r="I9" s="107">
        <f t="shared" si="9"/>
        <v>1.2429714869013868E-2</v>
      </c>
      <c r="J9" s="107">
        <f t="shared" si="9"/>
        <v>7.7416684637624023E-2</v>
      </c>
      <c r="K9" s="107">
        <f t="shared" si="9"/>
        <v>42.758342821824257</v>
      </c>
      <c r="L9" s="107">
        <f t="shared" si="9"/>
        <v>3.3405141368513983E-2</v>
      </c>
      <c r="M9" s="107">
        <f t="shared" si="9"/>
        <v>42.214049017073641</v>
      </c>
      <c r="N9" s="107">
        <f t="shared" si="7"/>
        <v>0.44011613046336229</v>
      </c>
      <c r="O9" s="107">
        <f t="shared" si="7"/>
        <v>2.0266145162736445E-2</v>
      </c>
      <c r="P9" s="107">
        <f t="shared" si="7"/>
        <v>2.9807472882999973E-3</v>
      </c>
      <c r="Q9" s="107">
        <f t="shared" si="7"/>
        <v>4.775030958623792</v>
      </c>
      <c r="R9" s="107">
        <f t="shared" si="7"/>
        <v>4.3116679357093934</v>
      </c>
    </row>
    <row r="10" spans="2:19">
      <c r="B10" s="5" t="s">
        <v>109</v>
      </c>
      <c r="C10" s="107">
        <f>VLOOKUP($B10,$B$22:$M$47,COLUMN(B4),FALSE)</f>
        <v>3.6472601571610506</v>
      </c>
      <c r="D10" s="107">
        <f t="shared" ref="D10:M10" si="10">VLOOKUP($B10,$B$22:$M$47,COLUMN(C4),FALSE)</f>
        <v>2.8052745917485167</v>
      </c>
      <c r="E10" s="107">
        <f t="shared" si="10"/>
        <v>0.49673502006550224</v>
      </c>
      <c r="F10" s="107">
        <f t="shared" si="10"/>
        <v>3.8040029602952295E-2</v>
      </c>
      <c r="G10" s="107">
        <f t="shared" si="10"/>
        <v>0.53477504966845446</v>
      </c>
      <c r="H10" s="107">
        <f t="shared" si="10"/>
        <v>0.2174514986866507</v>
      </c>
      <c r="I10" s="107">
        <f t="shared" si="10"/>
        <v>0</v>
      </c>
      <c r="J10" s="107">
        <f t="shared" si="10"/>
        <v>0</v>
      </c>
      <c r="K10" s="107">
        <f t="shared" si="10"/>
        <v>0.2174514986866507</v>
      </c>
      <c r="L10" s="107">
        <f t="shared" si="10"/>
        <v>1.4743052159985642E-2</v>
      </c>
      <c r="M10" s="107">
        <f t="shared" si="10"/>
        <v>0</v>
      </c>
      <c r="N10" s="107">
        <f t="shared" si="7"/>
        <v>0.21085695263783374</v>
      </c>
      <c r="O10" s="107">
        <f t="shared" si="7"/>
        <v>0</v>
      </c>
      <c r="P10" s="107">
        <f t="shared" si="7"/>
        <v>0</v>
      </c>
      <c r="Q10" s="107">
        <f t="shared" si="7"/>
        <v>0.21085695263783374</v>
      </c>
      <c r="R10" s="107">
        <f t="shared" si="7"/>
        <v>0</v>
      </c>
    </row>
    <row r="11" spans="2:19">
      <c r="B11" s="5" t="s">
        <v>167</v>
      </c>
      <c r="C11" s="107">
        <f t="shared" ref="C11:M11" si="11">VLOOKUP($B11,$B$22:$M$47,COLUMN(B7),FALSE)</f>
        <v>2.5279458975804858</v>
      </c>
      <c r="D11" s="107">
        <f t="shared" si="11"/>
        <v>2.5488807850945499</v>
      </c>
      <c r="E11" s="107">
        <f t="shared" si="11"/>
        <v>0.2926984640756759</v>
      </c>
      <c r="F11" s="107">
        <f t="shared" si="11"/>
        <v>4.2384432471800876E-2</v>
      </c>
      <c r="G11" s="107">
        <f t="shared" si="11"/>
        <v>0.33508289654747675</v>
      </c>
      <c r="H11" s="107">
        <f t="shared" si="11"/>
        <v>0.14537135045651375</v>
      </c>
      <c r="I11" s="107">
        <f t="shared" si="11"/>
        <v>3.568359530233902E-3</v>
      </c>
      <c r="J11" s="107">
        <f t="shared" si="11"/>
        <v>2.7107213911559885E-2</v>
      </c>
      <c r="K11" s="107">
        <f t="shared" si="11"/>
        <v>8.5571619263839622</v>
      </c>
      <c r="L11" s="107">
        <f t="shared" si="11"/>
        <v>1.0239287981798285E-2</v>
      </c>
      <c r="M11" s="107">
        <f t="shared" si="11"/>
        <v>8.3811150024856556</v>
      </c>
      <c r="N11" s="107">
        <f t="shared" ref="N11:R13" si="12">VLOOKUP($B11,$B$22:$R$47,COLUMN(M7),FALSE)</f>
        <v>0.14091230864368651</v>
      </c>
      <c r="O11" s="107">
        <f t="shared" si="12"/>
        <v>7.096130191642137E-3</v>
      </c>
      <c r="P11" s="107">
        <f t="shared" si="12"/>
        <v>8.5572181796360976E-4</v>
      </c>
      <c r="Q11" s="107">
        <f t="shared" si="12"/>
        <v>1.111294295392899</v>
      </c>
      <c r="R11" s="107">
        <f t="shared" si="12"/>
        <v>0.96243013473960681</v>
      </c>
    </row>
    <row r="12" spans="2:19">
      <c r="B12" s="5" t="s">
        <v>168</v>
      </c>
      <c r="C12" s="107">
        <f t="shared" ref="C12:M12" si="13">VLOOKUP($B12,$B$22:$M$47,COLUMN(B8),FALSE)</f>
        <v>33.861976376468064</v>
      </c>
      <c r="D12" s="156">
        <f t="shared" si="13"/>
        <v>88.967881166622519</v>
      </c>
      <c r="E12" s="107">
        <f t="shared" si="13"/>
        <v>6.2156325220222621</v>
      </c>
      <c r="F12" s="107">
        <f t="shared" si="13"/>
        <v>0.9225819389452633</v>
      </c>
      <c r="G12" s="107">
        <f t="shared" si="13"/>
        <v>7.1382144609675251</v>
      </c>
      <c r="H12" s="107">
        <f t="shared" si="13"/>
        <v>1.2886556001782374</v>
      </c>
      <c r="I12" s="107">
        <f t="shared" si="13"/>
        <v>0.10150453457547255</v>
      </c>
      <c r="J12" s="107">
        <f t="shared" si="13"/>
        <v>0.55717312616547576</v>
      </c>
      <c r="K12" s="155">
        <f t="shared" si="13"/>
        <v>8719.6534011616586</v>
      </c>
      <c r="L12" s="107">
        <f t="shared" si="13"/>
        <v>0.21926575829946224</v>
      </c>
      <c r="M12" s="107">
        <f t="shared" si="13"/>
        <v>8717.7060679007409</v>
      </c>
      <c r="N12" s="107">
        <f t="shared" si="12"/>
        <v>1.2444921039225374</v>
      </c>
      <c r="O12" s="107">
        <f t="shared" si="12"/>
        <v>0.14585691109100152</v>
      </c>
      <c r="P12" s="107">
        <f t="shared" si="12"/>
        <v>2.434158098287232E-2</v>
      </c>
      <c r="Q12" s="107">
        <f t="shared" si="12"/>
        <v>2070.3061180214522</v>
      </c>
      <c r="R12" s="107">
        <f t="shared" si="12"/>
        <v>2068.8914274254557</v>
      </c>
      <c r="S12" s="107"/>
    </row>
    <row r="13" spans="2:19">
      <c r="B13" s="5" t="s">
        <v>111</v>
      </c>
      <c r="C13" s="107">
        <f t="shared" ref="C13:M13" si="14">VLOOKUP($B13,$B$22:$M$47,COLUMN(B9),FALSE)</f>
        <v>8.3688787175999373</v>
      </c>
      <c r="D13" s="107">
        <f t="shared" si="14"/>
        <v>8.8192491610773533</v>
      </c>
      <c r="E13" s="107">
        <f t="shared" si="14"/>
        <v>1.5620556775379535</v>
      </c>
      <c r="F13" s="107">
        <f t="shared" si="14"/>
        <v>0.10619623360772833</v>
      </c>
      <c r="G13" s="107">
        <f t="shared" si="14"/>
        <v>1.6682519111456819</v>
      </c>
      <c r="H13" s="107">
        <f t="shared" si="14"/>
        <v>0.57953660578950306</v>
      </c>
      <c r="I13" s="107">
        <f t="shared" si="14"/>
        <v>0</v>
      </c>
      <c r="J13" s="107">
        <f t="shared" si="14"/>
        <v>0</v>
      </c>
      <c r="K13" s="107">
        <f t="shared" si="14"/>
        <v>0.57953660578950306</v>
      </c>
      <c r="L13" s="107">
        <f t="shared" si="14"/>
        <v>6.2977197227908024E-2</v>
      </c>
      <c r="M13" s="107">
        <f t="shared" si="14"/>
        <v>0</v>
      </c>
      <c r="N13" s="107">
        <f t="shared" si="12"/>
        <v>0.56169487238178595</v>
      </c>
      <c r="O13" s="107">
        <f t="shared" si="12"/>
        <v>0</v>
      </c>
      <c r="P13" s="107">
        <f t="shared" si="12"/>
        <v>0</v>
      </c>
      <c r="Q13" s="107">
        <f t="shared" si="12"/>
        <v>0.56169487238178595</v>
      </c>
      <c r="R13" s="107">
        <f t="shared" si="12"/>
        <v>0</v>
      </c>
    </row>
    <row r="14" spans="2:19">
      <c r="B14" s="106" t="s">
        <v>116</v>
      </c>
      <c r="C14" s="107">
        <f>SUMIF($A$22:$A$47,"N",C$22:C$48)</f>
        <v>92.486672091866424</v>
      </c>
      <c r="D14" s="107">
        <f t="shared" ref="D14:R14" si="15">SUMIF($A$22:$A$47,"N",D$22:D$48)</f>
        <v>52.480042965667238</v>
      </c>
      <c r="E14" s="107">
        <f t="shared" si="15"/>
        <v>8.3620232956042049</v>
      </c>
      <c r="F14" s="107">
        <f t="shared" si="15"/>
        <v>0.57927153300718626</v>
      </c>
      <c r="G14" s="107">
        <f t="shared" si="15"/>
        <v>8.9412948286113902</v>
      </c>
      <c r="H14" s="107">
        <f t="shared" si="15"/>
        <v>5.3783824855854379</v>
      </c>
      <c r="I14" s="107">
        <f t="shared" si="15"/>
        <v>6.0821097408655267E-2</v>
      </c>
      <c r="J14" s="107">
        <f t="shared" si="15"/>
        <v>0.43506276659736187</v>
      </c>
      <c r="K14" s="156">
        <f t="shared" si="15"/>
        <v>188.66270541917351</v>
      </c>
      <c r="L14" s="107">
        <f t="shared" si="15"/>
        <v>0.59457264876417792</v>
      </c>
      <c r="M14" s="107">
        <f t="shared" si="15"/>
        <v>182.78843906958207</v>
      </c>
      <c r="N14" s="107">
        <f>SUMIF($A$22:$A$47,"N",N$22:N$48)</f>
        <v>5.2157299214339057</v>
      </c>
      <c r="O14" s="107">
        <f t="shared" si="15"/>
        <v>0.11325350475595437</v>
      </c>
      <c r="P14" s="107">
        <f t="shared" si="15"/>
        <v>1.4494077308510624E-2</v>
      </c>
      <c r="Q14" s="107">
        <f t="shared" si="15"/>
        <v>27.397466382627464</v>
      </c>
      <c r="R14" s="107">
        <f t="shared" si="15"/>
        <v>22.053988879129093</v>
      </c>
    </row>
    <row r="15" spans="2:19" s="28" customFormat="1">
      <c r="B15" s="138" t="s">
        <v>26</v>
      </c>
      <c r="C15" s="139">
        <f t="shared" ref="C15:R15" si="16">SUM(C5:C14)</f>
        <v>1055.4131026758223</v>
      </c>
      <c r="D15" s="139">
        <f t="shared" si="16"/>
        <v>455.39054214798654</v>
      </c>
      <c r="E15" s="139">
        <f t="shared" si="16"/>
        <v>83.782106391235999</v>
      </c>
      <c r="F15" s="139">
        <f t="shared" si="16"/>
        <v>1.9416108771283935</v>
      </c>
      <c r="G15" s="139">
        <f t="shared" si="16"/>
        <v>85.72371726836441</v>
      </c>
      <c r="H15" s="139">
        <f t="shared" si="16"/>
        <v>63.819536178714266</v>
      </c>
      <c r="I15" s="139">
        <f t="shared" si="16"/>
        <v>0.17832370638337558</v>
      </c>
      <c r="J15" s="139">
        <f t="shared" si="16"/>
        <v>1.0967597913120215</v>
      </c>
      <c r="K15" s="139">
        <f t="shared" si="16"/>
        <v>9016.1842906662914</v>
      </c>
      <c r="L15" s="139">
        <f t="shared" si="16"/>
        <v>19.445189892879192</v>
      </c>
      <c r="M15" s="139">
        <f t="shared" si="16"/>
        <v>8951.0896709898825</v>
      </c>
      <c r="N15" s="139">
        <f t="shared" si="16"/>
        <v>61.896822785273841</v>
      </c>
      <c r="O15" s="139">
        <f t="shared" si="16"/>
        <v>0.28647269120133445</v>
      </c>
      <c r="P15" s="139">
        <f t="shared" si="16"/>
        <v>4.2672127397646552E-2</v>
      </c>
      <c r="Q15" s="139">
        <f t="shared" si="16"/>
        <v>2158.4454819789066</v>
      </c>
      <c r="R15" s="139">
        <f t="shared" si="16"/>
        <v>2096.2195143750337</v>
      </c>
    </row>
    <row r="16" spans="2:19">
      <c r="C16" s="111" t="b">
        <f>C15=C48</f>
        <v>1</v>
      </c>
      <c r="D16" s="111" t="b">
        <f t="shared" ref="D16:E16" si="17">D15=D48</f>
        <v>1</v>
      </c>
      <c r="E16" s="111" t="b">
        <f t="shared" si="17"/>
        <v>1</v>
      </c>
      <c r="F16" s="111" t="b">
        <f t="shared" ref="F16:M16" si="18">F15=F48</f>
        <v>1</v>
      </c>
      <c r="G16" s="111" t="b">
        <f t="shared" si="18"/>
        <v>1</v>
      </c>
      <c r="H16" s="111" t="b">
        <f t="shared" si="18"/>
        <v>1</v>
      </c>
      <c r="I16" s="111" t="b">
        <f t="shared" si="18"/>
        <v>1</v>
      </c>
      <c r="J16" s="111" t="b">
        <f t="shared" si="18"/>
        <v>1</v>
      </c>
      <c r="K16" s="111" t="b">
        <f t="shared" si="18"/>
        <v>1</v>
      </c>
      <c r="L16" s="111" t="b">
        <f t="shared" si="18"/>
        <v>1</v>
      </c>
      <c r="M16" s="111" t="b">
        <f t="shared" si="18"/>
        <v>1</v>
      </c>
      <c r="N16" s="111" t="b">
        <f>N15=N48</f>
        <v>1</v>
      </c>
      <c r="O16" s="111" t="b">
        <f t="shared" ref="O16:Q16" si="19">O15=O48</f>
        <v>1</v>
      </c>
      <c r="P16" s="111" t="b">
        <f t="shared" si="19"/>
        <v>1</v>
      </c>
      <c r="Q16" s="111" t="b">
        <f t="shared" si="19"/>
        <v>1</v>
      </c>
      <c r="R16" s="111" t="b">
        <f t="shared" ref="R16" si="20">R15=R48</f>
        <v>1</v>
      </c>
    </row>
    <row r="17" spans="1:57"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9" spans="1:57"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</row>
    <row r="20" spans="1:57">
      <c r="B20" s="51" t="s">
        <v>8</v>
      </c>
    </row>
    <row r="21" spans="1:57" s="40" customFormat="1" ht="25.5">
      <c r="A21" s="101" t="s">
        <v>115</v>
      </c>
      <c r="B21" s="101" t="str">
        <f t="shared" ref="B21:B47" si="21">B57</f>
        <v>Source Category</v>
      </c>
      <c r="C21" s="101" t="str">
        <f>RIGHT(C56,LEN(C56)-7)</f>
        <v>NOx (tons/yr)</v>
      </c>
      <c r="D21" s="101" t="str">
        <f>RIGHT(J56,LEN(J56)-7)</f>
        <v>CO (tons/yr)</v>
      </c>
      <c r="E21" s="101" t="str">
        <f>RIGHT(Q56,LEN(Q56)-7)</f>
        <v>VOC -Exh (tons/yr)</v>
      </c>
      <c r="F21" s="101" t="str">
        <f>RIGHT(X56,LEN(X56)-7)</f>
        <v>VOC -Evp (tons/yr)</v>
      </c>
      <c r="G21" s="101" t="str">
        <f>RIGHT(AE56,LEN(AE56)-7)</f>
        <v>Total VOC (tons/yr)</v>
      </c>
      <c r="H21" s="101" t="str">
        <f>RIGHT(AL56,LEN(AL56)-7)</f>
        <v>PM10-Exh  (tons/yr)</v>
      </c>
      <c r="I21" s="101" t="str">
        <f>RIGHT(AS56,LEN(AS56)-7)</f>
        <v>PM10-Tirewear  (tons/yr)</v>
      </c>
      <c r="J21" s="101" t="str">
        <f>RIGHT(AZ56,LEN(AZ56)-7)</f>
        <v>PM10-brakewear  (tons/yr)</v>
      </c>
      <c r="K21" s="101" t="str">
        <f>RIGHT(BG56,LEN(BG56)-7)</f>
        <v>Total PM10  (tons/yr)</v>
      </c>
      <c r="L21" s="101" t="str">
        <f>RIGHT(BN56,LEN(BN56)-7)</f>
        <v>Sox (tons/yr)</v>
      </c>
      <c r="M21" s="101" t="str">
        <f>RIGHT(BU56,LEN(BU56)-7)</f>
        <v>Fugitive Dust PM10  (tons/yr)</v>
      </c>
      <c r="N21" s="101" t="str">
        <f>RIGHT(CB56,LEN(CB56)-7)</f>
        <v>PM2.5-Exh  (tons/year)</v>
      </c>
      <c r="O21" s="101" t="str">
        <f>RIGHT(CI56,LEN(CI56)-7)</f>
        <v>PM2.5-Brake  (tons/year)</v>
      </c>
      <c r="P21" s="101" t="str">
        <f>RIGHT(CP56,LEN(CP56)-7)</f>
        <v>PM2.5-Tire  (tons/year)</v>
      </c>
      <c r="Q21" s="101" t="str">
        <f>RIGHT(CW56,LEN(CW56)-7)</f>
        <v>Total PM2.5  (tons/year)</v>
      </c>
      <c r="R21" s="101" t="str">
        <f>RIGHT(DD56,LEN(DD56)-7)</f>
        <v>Fugitive Dust PM2.5  (tons/year)</v>
      </c>
      <c r="V21" s="101"/>
      <c r="Y21" s="105" t="str">
        <f>B21</f>
        <v>Source Category</v>
      </c>
      <c r="Z21" s="105" t="str">
        <f t="shared" ref="Z21:AL21" si="22">C21</f>
        <v>NOx (tons/yr)</v>
      </c>
      <c r="AA21" s="105" t="str">
        <f t="shared" si="22"/>
        <v>CO (tons/yr)</v>
      </c>
      <c r="AB21" s="105" t="str">
        <f t="shared" si="22"/>
        <v>VOC -Exh (tons/yr)</v>
      </c>
      <c r="AC21" s="105" t="str">
        <f t="shared" si="22"/>
        <v>VOC -Evp (tons/yr)</v>
      </c>
      <c r="AD21" s="105" t="str">
        <f t="shared" si="22"/>
        <v>Total VOC (tons/yr)</v>
      </c>
      <c r="AE21" s="105" t="str">
        <f t="shared" si="22"/>
        <v>PM10-Exh  (tons/yr)</v>
      </c>
      <c r="AF21" s="105" t="str">
        <f t="shared" si="22"/>
        <v>PM10-Tirewear  (tons/yr)</v>
      </c>
      <c r="AG21" s="105" t="str">
        <f t="shared" si="22"/>
        <v>PM10-brakewear  (tons/yr)</v>
      </c>
      <c r="AH21" s="105" t="str">
        <f t="shared" si="22"/>
        <v>Total PM10  (tons/yr)</v>
      </c>
      <c r="AI21" s="105" t="str">
        <f t="shared" si="22"/>
        <v>Sox (tons/yr)</v>
      </c>
      <c r="AJ21" s="105" t="str">
        <f t="shared" si="22"/>
        <v>Fugitive Dust PM10  (tons/yr)</v>
      </c>
      <c r="AK21" s="105" t="str">
        <f t="shared" si="22"/>
        <v>PM2.5-Exh  (tons/year)</v>
      </c>
      <c r="AL21" s="105" t="str">
        <f t="shared" si="22"/>
        <v>PM2.5-Brake  (tons/year)</v>
      </c>
      <c r="AM21" s="105" t="str">
        <f t="shared" ref="AM21" si="23">P21</f>
        <v>PM2.5-Tire  (tons/year)</v>
      </c>
      <c r="AN21" s="105" t="str">
        <f t="shared" ref="AN21" si="24">Q21</f>
        <v>Total PM2.5  (tons/year)</v>
      </c>
      <c r="AO21" s="105" t="str">
        <f t="shared" ref="AO21" si="25">R21</f>
        <v>Fugitive Dust PM2.5  (tons/year)</v>
      </c>
      <c r="AP21" s="105">
        <f t="shared" ref="AP21" si="26">S21</f>
        <v>0</v>
      </c>
      <c r="AT21" s="109" t="s">
        <v>27</v>
      </c>
      <c r="AU21" s="109" t="s">
        <v>118</v>
      </c>
      <c r="AV21" s="109" t="s">
        <v>119</v>
      </c>
      <c r="AW21" s="109" t="s">
        <v>120</v>
      </c>
      <c r="AX21" s="109" t="s">
        <v>125</v>
      </c>
      <c r="AY21" s="109" t="str">
        <f t="shared" ref="AY21" si="27">G21</f>
        <v>Total VOC (tons/yr)</v>
      </c>
      <c r="AZ21" s="109" t="s">
        <v>121</v>
      </c>
      <c r="BA21" s="109" t="s">
        <v>127</v>
      </c>
      <c r="BB21" s="109" t="s">
        <v>126</v>
      </c>
      <c r="BC21" s="109" t="str">
        <f t="shared" ref="BC21" si="28">K21</f>
        <v>Total PM10  (tons/yr)</v>
      </c>
      <c r="BD21" s="109" t="s">
        <v>122</v>
      </c>
      <c r="BE21" s="109" t="s">
        <v>124</v>
      </c>
    </row>
    <row r="22" spans="1:57">
      <c r="A22" s="5" t="str">
        <f t="shared" ref="A22:A47" si="29">VLOOKUP(B22,$V$22:$W$47,2,FALSE)</f>
        <v>N</v>
      </c>
      <c r="B22" s="5" t="str">
        <f t="shared" si="21"/>
        <v>Construction Dust, Fugitive</v>
      </c>
      <c r="C22" s="56">
        <f t="shared" ref="C22:C47" si="30">SUM(C58:I58)</f>
        <v>0</v>
      </c>
      <c r="D22" s="56">
        <f t="shared" ref="D22:D47" si="31">SUM(J58:P58)</f>
        <v>0</v>
      </c>
      <c r="E22" s="56">
        <f t="shared" ref="E22:E47" si="32">SUM(Q58:W58)</f>
        <v>0</v>
      </c>
      <c r="F22" s="56">
        <f t="shared" ref="F22:F47" si="33">SUM(X58:AD58)</f>
        <v>0</v>
      </c>
      <c r="G22" s="56">
        <f t="shared" ref="G22:G47" si="34">SUM(AE58:AK58)</f>
        <v>0</v>
      </c>
      <c r="H22" s="56">
        <f t="shared" ref="H22:H47" si="35">SUM(AL58:AR58)</f>
        <v>0</v>
      </c>
      <c r="I22" s="56">
        <f t="shared" ref="I22:I47" si="36">SUM(AS58:AY58)</f>
        <v>0</v>
      </c>
      <c r="J22" s="56">
        <f t="shared" ref="J22:J47" si="37">SUM(AZ58:BF58)</f>
        <v>0</v>
      </c>
      <c r="K22" s="56">
        <f t="shared" ref="K22:K47" si="38">SUM(BG58:BM58)</f>
        <v>4.158284573552562</v>
      </c>
      <c r="L22" s="56">
        <f t="shared" ref="L22:L47" si="39">SUM(BN58:BT58)</f>
        <v>0</v>
      </c>
      <c r="M22" s="56">
        <f>SUM(BU58:CA58)</f>
        <v>4.158284573552562</v>
      </c>
      <c r="N22" s="56">
        <f>SUM(CB58:CH58)</f>
        <v>0</v>
      </c>
      <c r="O22" s="56">
        <f>SUM(CI58:CO58)</f>
        <v>0</v>
      </c>
      <c r="P22" s="56">
        <f>SUM(CP58:CV58)</f>
        <v>0</v>
      </c>
      <c r="Q22" s="56">
        <f>SUM(CW58:DC58)</f>
        <v>2.2857307997197229</v>
      </c>
      <c r="R22" s="56">
        <f>SUM(DD58:DJ58)</f>
        <v>2.2857307997197229</v>
      </c>
      <c r="V22" s="118" t="s">
        <v>159</v>
      </c>
      <c r="W22" s="21" t="s">
        <v>113</v>
      </c>
      <c r="X22" s="61"/>
      <c r="Y22" s="105" t="str">
        <f>B22</f>
        <v>Construction Dust, Fugitive</v>
      </c>
      <c r="Z22" s="105" t="b">
        <v>1</v>
      </c>
      <c r="AA22" s="105" t="b">
        <v>1</v>
      </c>
      <c r="AB22" s="105" t="b">
        <v>1</v>
      </c>
      <c r="AC22" s="105" t="b">
        <v>1</v>
      </c>
      <c r="AD22" s="105" t="b">
        <v>1</v>
      </c>
      <c r="AE22" s="105" t="b">
        <v>1</v>
      </c>
      <c r="AF22" s="105" t="b">
        <v>1</v>
      </c>
      <c r="AG22" s="105" t="b">
        <v>1</v>
      </c>
      <c r="AH22" s="105" t="b">
        <v>0</v>
      </c>
      <c r="AI22" s="105" t="b">
        <v>1</v>
      </c>
      <c r="AJ22" s="105" t="b">
        <v>0</v>
      </c>
      <c r="AK22" s="105" t="b">
        <v>1</v>
      </c>
      <c r="AL22" s="105" t="b">
        <v>1</v>
      </c>
      <c r="AM22" s="105" t="b">
        <v>1</v>
      </c>
      <c r="AN22" s="105" t="b">
        <v>0</v>
      </c>
      <c r="AO22" s="105" t="b">
        <v>0</v>
      </c>
      <c r="AT22" s="110" t="str">
        <f>B22</f>
        <v>Construction Dust, Fugitive</v>
      </c>
      <c r="AU22" s="105" t="b">
        <v>0</v>
      </c>
      <c r="AV22" s="105" t="b">
        <v>0</v>
      </c>
      <c r="AW22" s="105" t="b">
        <v>0</v>
      </c>
      <c r="AX22" s="105" t="e">
        <v>#N/A</v>
      </c>
      <c r="AY22" s="105" t="b">
        <f t="shared" ref="AY22:AY29" si="40">G22=E22</f>
        <v>1</v>
      </c>
      <c r="AZ22" s="105" t="b">
        <v>0</v>
      </c>
      <c r="BA22" s="105" t="e">
        <v>#N/A</v>
      </c>
      <c r="BB22" s="105" t="e">
        <v>#N/A</v>
      </c>
      <c r="BC22" s="105" t="b">
        <f t="shared" ref="BC22:BC29" si="41">H22=K22</f>
        <v>0</v>
      </c>
      <c r="BD22" s="105" t="b">
        <v>0</v>
      </c>
      <c r="BE22" s="105" t="e">
        <v>#N/A</v>
      </c>
    </row>
    <row r="23" spans="1:57">
      <c r="A23" s="5" t="str">
        <f t="shared" si="29"/>
        <v>N</v>
      </c>
      <c r="B23" s="5" t="str">
        <f t="shared" si="21"/>
        <v>Construction Dust, Wind Erosion</v>
      </c>
      <c r="C23" s="56">
        <f t="shared" si="30"/>
        <v>0</v>
      </c>
      <c r="D23" s="56">
        <f t="shared" si="31"/>
        <v>0</v>
      </c>
      <c r="E23" s="56">
        <f t="shared" si="32"/>
        <v>0</v>
      </c>
      <c r="F23" s="56">
        <f t="shared" si="33"/>
        <v>0</v>
      </c>
      <c r="G23" s="56">
        <f t="shared" si="34"/>
        <v>0</v>
      </c>
      <c r="H23" s="56">
        <f t="shared" si="35"/>
        <v>0</v>
      </c>
      <c r="I23" s="56">
        <f t="shared" si="36"/>
        <v>0</v>
      </c>
      <c r="J23" s="56">
        <f t="shared" si="37"/>
        <v>0</v>
      </c>
      <c r="K23" s="56">
        <f t="shared" si="38"/>
        <v>11.265565677019138</v>
      </c>
      <c r="L23" s="56">
        <f t="shared" si="39"/>
        <v>0</v>
      </c>
      <c r="M23" s="56">
        <f t="shared" ref="M23:M47" si="42">SUM(BU59:CA59)</f>
        <v>11.265565677019138</v>
      </c>
      <c r="N23" s="56">
        <f t="shared" ref="N23:N47" si="43">SUM(CB59:CH59)</f>
        <v>0</v>
      </c>
      <c r="O23" s="56">
        <f t="shared" ref="O23:O47" si="44">SUM(CI59:CO59)</f>
        <v>0</v>
      </c>
      <c r="P23" s="56">
        <f t="shared" ref="P23:P47" si="45">SUM(CP59:CV59)</f>
        <v>0</v>
      </c>
      <c r="Q23" s="56">
        <f t="shared" ref="Q23:Q47" si="46">SUM(CW59:DC59)</f>
        <v>1.6898348515528707</v>
      </c>
      <c r="R23" s="56">
        <f t="shared" ref="R23:R47" si="47">SUM(DD59:DJ59)</f>
        <v>1.6898348515528707</v>
      </c>
      <c r="V23" s="118" t="s">
        <v>172</v>
      </c>
      <c r="W23" s="21" t="s">
        <v>113</v>
      </c>
      <c r="X23" s="61"/>
      <c r="Y23" s="105" t="str">
        <f t="shared" ref="Y23:Y47" si="48">B23</f>
        <v>Construction Dust, Wind Erosion</v>
      </c>
      <c r="Z23" s="105" t="b">
        <v>1</v>
      </c>
      <c r="AA23" s="105" t="b">
        <v>1</v>
      </c>
      <c r="AB23" s="105" t="b">
        <v>1</v>
      </c>
      <c r="AC23" s="105" t="b">
        <v>1</v>
      </c>
      <c r="AD23" s="105" t="b">
        <v>1</v>
      </c>
      <c r="AE23" s="105" t="b">
        <v>1</v>
      </c>
      <c r="AF23" s="105" t="b">
        <v>1</v>
      </c>
      <c r="AG23" s="105" t="b">
        <v>1</v>
      </c>
      <c r="AH23" s="105" t="b">
        <v>0</v>
      </c>
      <c r="AI23" s="105" t="b">
        <v>1</v>
      </c>
      <c r="AJ23" s="105" t="b">
        <v>0</v>
      </c>
      <c r="AK23" s="105" t="b">
        <v>1</v>
      </c>
      <c r="AL23" s="105" t="b">
        <v>1</v>
      </c>
      <c r="AM23" s="105" t="b">
        <v>1</v>
      </c>
      <c r="AN23" s="105" t="b">
        <v>0</v>
      </c>
      <c r="AO23" s="105" t="b">
        <v>0</v>
      </c>
      <c r="AT23" s="110" t="str">
        <f t="shared" ref="AT23:AT47" si="49">B23</f>
        <v>Construction Dust, Wind Erosion</v>
      </c>
      <c r="AU23" s="105" t="b">
        <v>0</v>
      </c>
      <c r="AV23" s="105" t="b">
        <v>0</v>
      </c>
      <c r="AW23" s="105" t="b">
        <v>0</v>
      </c>
      <c r="AX23" s="105" t="e">
        <v>#N/A</v>
      </c>
      <c r="AY23" s="105" t="b">
        <f t="shared" si="40"/>
        <v>1</v>
      </c>
      <c r="AZ23" s="105" t="b">
        <v>0</v>
      </c>
      <c r="BA23" s="105" t="e">
        <v>#N/A</v>
      </c>
      <c r="BB23" s="105" t="e">
        <v>#N/A</v>
      </c>
      <c r="BC23" s="105" t="b">
        <f t="shared" si="41"/>
        <v>0</v>
      </c>
      <c r="BD23" s="105" t="b">
        <v>0</v>
      </c>
      <c r="BE23" s="105" t="e">
        <v>#N/A</v>
      </c>
    </row>
    <row r="24" spans="1:57">
      <c r="A24" s="5" t="str">
        <f t="shared" si="29"/>
        <v>N</v>
      </c>
      <c r="B24" s="5" t="str">
        <f t="shared" si="21"/>
        <v>Construction Traffic, Pipeline - Idling</v>
      </c>
      <c r="C24" s="56">
        <f t="shared" si="30"/>
        <v>2.1775463586543708E-2</v>
      </c>
      <c r="D24" s="56">
        <f t="shared" si="31"/>
        <v>2.0783469747148651E-2</v>
      </c>
      <c r="E24" s="56">
        <f t="shared" si="32"/>
        <v>3.3988347998923922E-3</v>
      </c>
      <c r="F24" s="56">
        <f t="shared" si="33"/>
        <v>3.2768261144161824E-4</v>
      </c>
      <c r="G24" s="56">
        <f t="shared" si="34"/>
        <v>3.7265174113340106E-3</v>
      </c>
      <c r="H24" s="56">
        <f t="shared" si="35"/>
        <v>1.3352128786961119E-3</v>
      </c>
      <c r="I24" s="56">
        <f t="shared" si="36"/>
        <v>0</v>
      </c>
      <c r="J24" s="56">
        <f t="shared" si="37"/>
        <v>0</v>
      </c>
      <c r="K24" s="56">
        <f t="shared" si="38"/>
        <v>1.3352128786961119E-3</v>
      </c>
      <c r="L24" s="56">
        <f t="shared" si="39"/>
        <v>8.8790089076129877E-5</v>
      </c>
      <c r="M24" s="56">
        <f t="shared" si="42"/>
        <v>0</v>
      </c>
      <c r="N24" s="56">
        <f t="shared" si="43"/>
        <v>1.2945194731722118E-3</v>
      </c>
      <c r="O24" s="56">
        <f t="shared" si="44"/>
        <v>0</v>
      </c>
      <c r="P24" s="56">
        <f t="shared" si="45"/>
        <v>0</v>
      </c>
      <c r="Q24" s="56">
        <f t="shared" si="46"/>
        <v>1.2945194731722118E-3</v>
      </c>
      <c r="R24" s="56">
        <f t="shared" si="47"/>
        <v>0</v>
      </c>
      <c r="V24" s="118" t="s">
        <v>171</v>
      </c>
      <c r="W24" s="21" t="s">
        <v>113</v>
      </c>
      <c r="X24" s="61"/>
      <c r="Y24" s="105" t="str">
        <f t="shared" si="48"/>
        <v>Construction Traffic, Pipeline - Idling</v>
      </c>
      <c r="Z24" s="137" t="b">
        <v>1</v>
      </c>
      <c r="AA24" s="137" t="b">
        <v>1</v>
      </c>
      <c r="AB24" s="137" t="b">
        <v>1</v>
      </c>
      <c r="AC24" s="137" t="b">
        <v>1</v>
      </c>
      <c r="AD24" s="137" t="b">
        <v>1</v>
      </c>
      <c r="AE24" s="137" t="b">
        <v>1</v>
      </c>
      <c r="AF24" s="137" t="b">
        <v>1</v>
      </c>
      <c r="AG24" s="137" t="b">
        <v>1</v>
      </c>
      <c r="AH24" s="137" t="b">
        <v>1</v>
      </c>
      <c r="AI24" s="137" t="b">
        <v>1</v>
      </c>
      <c r="AJ24" s="137" t="b">
        <v>1</v>
      </c>
      <c r="AK24" s="137" t="b">
        <v>1</v>
      </c>
      <c r="AL24" s="137" t="b">
        <v>1</v>
      </c>
      <c r="AM24" s="137" t="b">
        <v>1</v>
      </c>
      <c r="AN24" s="137" t="b">
        <v>1</v>
      </c>
      <c r="AO24" s="137" t="b">
        <v>1</v>
      </c>
      <c r="AT24" s="110" t="str">
        <f t="shared" si="49"/>
        <v>Construction Traffic, Pipeline - Idling</v>
      </c>
      <c r="AU24" s="105" t="b">
        <v>0</v>
      </c>
      <c r="AV24" s="105" t="b">
        <v>0</v>
      </c>
      <c r="AW24" s="105" t="b">
        <v>0</v>
      </c>
      <c r="AX24" s="105" t="e">
        <v>#N/A</v>
      </c>
      <c r="AY24" s="105" t="b">
        <f t="shared" si="40"/>
        <v>0</v>
      </c>
      <c r="AZ24" s="105" t="b">
        <v>0</v>
      </c>
      <c r="BA24" s="105" t="e">
        <v>#N/A</v>
      </c>
      <c r="BB24" s="105" t="e">
        <v>#N/A</v>
      </c>
      <c r="BC24" s="105" t="b">
        <f t="shared" si="41"/>
        <v>1</v>
      </c>
      <c r="BD24" s="105" t="b">
        <v>0</v>
      </c>
      <c r="BE24" s="105" t="e">
        <v>#N/A</v>
      </c>
    </row>
    <row r="25" spans="1:57">
      <c r="A25" s="5" t="str">
        <f t="shared" si="29"/>
        <v>N</v>
      </c>
      <c r="B25" s="5" t="str">
        <f t="shared" si="21"/>
        <v>Construction Traffic, Drilling - Idling</v>
      </c>
      <c r="C25" s="56">
        <f t="shared" si="30"/>
        <v>11.129207264067071</v>
      </c>
      <c r="D25" s="56">
        <f t="shared" si="31"/>
        <v>5.2463873548045008</v>
      </c>
      <c r="E25" s="56">
        <f t="shared" si="32"/>
        <v>1.1517860746748849</v>
      </c>
      <c r="F25" s="56">
        <f t="shared" si="33"/>
        <v>3.3359212950481443E-2</v>
      </c>
      <c r="G25" s="56">
        <f t="shared" si="34"/>
        <v>1.1851452876253663</v>
      </c>
      <c r="H25" s="56">
        <f t="shared" si="35"/>
        <v>0.61505112251066119</v>
      </c>
      <c r="I25" s="56">
        <f t="shared" si="36"/>
        <v>0</v>
      </c>
      <c r="J25" s="56">
        <f t="shared" si="37"/>
        <v>0</v>
      </c>
      <c r="K25" s="56">
        <f t="shared" si="38"/>
        <v>0.61505112251066119</v>
      </c>
      <c r="L25" s="56">
        <f t="shared" si="39"/>
        <v>4.2277604297869899E-2</v>
      </c>
      <c r="M25" s="56">
        <f t="shared" si="42"/>
        <v>0</v>
      </c>
      <c r="N25" s="56">
        <f t="shared" si="43"/>
        <v>0.59655715181384716</v>
      </c>
      <c r="O25" s="56">
        <f t="shared" si="44"/>
        <v>0</v>
      </c>
      <c r="P25" s="56">
        <f t="shared" si="45"/>
        <v>0</v>
      </c>
      <c r="Q25" s="56">
        <f t="shared" si="46"/>
        <v>0.59655715181384716</v>
      </c>
      <c r="R25" s="56">
        <f t="shared" si="47"/>
        <v>0</v>
      </c>
      <c r="V25" s="118" t="s">
        <v>173</v>
      </c>
      <c r="W25" s="21" t="s">
        <v>114</v>
      </c>
      <c r="X25" s="61"/>
      <c r="Y25" s="105" t="str">
        <f t="shared" si="48"/>
        <v>Construction Traffic, Drilling - Idling</v>
      </c>
      <c r="Z25" s="137" t="b">
        <v>1</v>
      </c>
      <c r="AA25" s="137" t="b">
        <v>1</v>
      </c>
      <c r="AB25" s="137" t="b">
        <v>1</v>
      </c>
      <c r="AC25" s="137" t="b">
        <v>1</v>
      </c>
      <c r="AD25" s="137" t="b">
        <v>1</v>
      </c>
      <c r="AE25" s="137" t="b">
        <v>1</v>
      </c>
      <c r="AF25" s="137" t="b">
        <v>1</v>
      </c>
      <c r="AG25" s="137" t="b">
        <v>1</v>
      </c>
      <c r="AH25" s="137" t="b">
        <v>1</v>
      </c>
      <c r="AI25" s="137" t="b">
        <v>1</v>
      </c>
      <c r="AJ25" s="137" t="b">
        <v>1</v>
      </c>
      <c r="AK25" s="137" t="b">
        <v>1</v>
      </c>
      <c r="AL25" s="137" t="b">
        <v>1</v>
      </c>
      <c r="AM25" s="137" t="b">
        <v>1</v>
      </c>
      <c r="AN25" s="137" t="b">
        <v>1</v>
      </c>
      <c r="AO25" s="137" t="b">
        <v>1</v>
      </c>
      <c r="AT25" s="110" t="str">
        <f t="shared" si="49"/>
        <v>Construction Traffic, Drilling - Idling</v>
      </c>
      <c r="AU25" s="105" t="b">
        <v>0</v>
      </c>
      <c r="AV25" s="105" t="b">
        <v>0</v>
      </c>
      <c r="AW25" s="105" t="b">
        <v>0</v>
      </c>
      <c r="AX25" s="105" t="e">
        <v>#N/A</v>
      </c>
      <c r="AY25" s="105" t="b">
        <f t="shared" si="40"/>
        <v>0</v>
      </c>
      <c r="AZ25" s="105" t="b">
        <v>0</v>
      </c>
      <c r="BA25" s="105" t="e">
        <v>#N/A</v>
      </c>
      <c r="BB25" s="105" t="e">
        <v>#N/A</v>
      </c>
      <c r="BC25" s="105" t="b">
        <f t="shared" si="41"/>
        <v>1</v>
      </c>
      <c r="BD25" s="105" t="b">
        <v>0</v>
      </c>
      <c r="BE25" s="105" t="e">
        <v>#N/A</v>
      </c>
    </row>
    <row r="26" spans="1:57">
      <c r="A26" s="5" t="str">
        <f t="shared" si="29"/>
        <v>N</v>
      </c>
      <c r="B26" s="5" t="str">
        <f t="shared" si="21"/>
        <v>Completion Traffic - Idling</v>
      </c>
      <c r="C26" s="56">
        <f t="shared" si="30"/>
        <v>26.340066786853335</v>
      </c>
      <c r="D26" s="56">
        <f t="shared" si="31"/>
        <v>9.6099977079867358</v>
      </c>
      <c r="E26" s="56">
        <f t="shared" si="32"/>
        <v>2.387827346866608</v>
      </c>
      <c r="F26" s="56">
        <f t="shared" si="33"/>
        <v>1.6458773535962833E-2</v>
      </c>
      <c r="G26" s="56">
        <f t="shared" si="34"/>
        <v>2.4042861204025714</v>
      </c>
      <c r="H26" s="56">
        <f t="shared" si="35"/>
        <v>1.4034196192376518</v>
      </c>
      <c r="I26" s="56">
        <f t="shared" si="36"/>
        <v>0</v>
      </c>
      <c r="J26" s="56">
        <f t="shared" si="37"/>
        <v>0</v>
      </c>
      <c r="K26" s="56">
        <f t="shared" si="38"/>
        <v>1.4034196192376518</v>
      </c>
      <c r="L26" s="56">
        <f t="shared" si="39"/>
        <v>9.8290990146462004E-2</v>
      </c>
      <c r="M26" s="56">
        <f t="shared" si="42"/>
        <v>0</v>
      </c>
      <c r="N26" s="56">
        <f t="shared" si="43"/>
        <v>1.3613478518827513</v>
      </c>
      <c r="O26" s="56">
        <f t="shared" si="44"/>
        <v>0</v>
      </c>
      <c r="P26" s="56">
        <f t="shared" si="45"/>
        <v>0</v>
      </c>
      <c r="Q26" s="56">
        <f t="shared" si="46"/>
        <v>1.3613478518827513</v>
      </c>
      <c r="R26" s="56">
        <f t="shared" si="47"/>
        <v>0</v>
      </c>
      <c r="V26" s="118" t="s">
        <v>160</v>
      </c>
      <c r="W26" s="21" t="s">
        <v>113</v>
      </c>
      <c r="X26" s="61"/>
      <c r="Y26" s="105" t="str">
        <f t="shared" si="48"/>
        <v>Completion Traffic - Idling</v>
      </c>
      <c r="Z26" s="137" t="b">
        <v>1</v>
      </c>
      <c r="AA26" s="137" t="b">
        <v>1</v>
      </c>
      <c r="AB26" s="137" t="b">
        <v>1</v>
      </c>
      <c r="AC26" s="137" t="b">
        <v>1</v>
      </c>
      <c r="AD26" s="137" t="b">
        <v>1</v>
      </c>
      <c r="AE26" s="137" t="b">
        <v>1</v>
      </c>
      <c r="AF26" s="137" t="b">
        <v>1</v>
      </c>
      <c r="AG26" s="137" t="b">
        <v>1</v>
      </c>
      <c r="AH26" s="137" t="b">
        <v>1</v>
      </c>
      <c r="AI26" s="137" t="b">
        <v>1</v>
      </c>
      <c r="AJ26" s="137" t="b">
        <v>1</v>
      </c>
      <c r="AK26" s="137" t="b">
        <v>1</v>
      </c>
      <c r="AL26" s="137" t="b">
        <v>1</v>
      </c>
      <c r="AM26" s="137" t="b">
        <v>1</v>
      </c>
      <c r="AN26" s="137" t="b">
        <v>1</v>
      </c>
      <c r="AO26" s="137" t="b">
        <v>1</v>
      </c>
      <c r="AT26" s="110" t="str">
        <f t="shared" si="49"/>
        <v>Completion Traffic - Idling</v>
      </c>
      <c r="AU26" s="105" t="b">
        <v>0</v>
      </c>
      <c r="AV26" s="105" t="b">
        <v>0</v>
      </c>
      <c r="AW26" s="105" t="b">
        <v>0</v>
      </c>
      <c r="AX26" s="105" t="e">
        <v>#N/A</v>
      </c>
      <c r="AY26" s="105" t="b">
        <f t="shared" si="40"/>
        <v>0</v>
      </c>
      <c r="AZ26" s="105" t="b">
        <v>0</v>
      </c>
      <c r="BA26" s="105" t="e">
        <v>#N/A</v>
      </c>
      <c r="BB26" s="105" t="e">
        <v>#N/A</v>
      </c>
      <c r="BC26" s="105" t="b">
        <f t="shared" si="41"/>
        <v>1</v>
      </c>
      <c r="BD26" s="105" t="b">
        <v>0</v>
      </c>
      <c r="BE26" s="105" t="e">
        <v>#N/A</v>
      </c>
    </row>
    <row r="27" spans="1:57">
      <c r="A27" s="5" t="str">
        <f t="shared" si="29"/>
        <v>N</v>
      </c>
      <c r="B27" s="5" t="str">
        <f t="shared" si="21"/>
        <v>Recompletion Traffic - Idling</v>
      </c>
      <c r="C27" s="56">
        <f t="shared" si="30"/>
        <v>0</v>
      </c>
      <c r="D27" s="56">
        <f t="shared" si="31"/>
        <v>0</v>
      </c>
      <c r="E27" s="56">
        <f t="shared" si="32"/>
        <v>0</v>
      </c>
      <c r="F27" s="56">
        <f t="shared" si="33"/>
        <v>0</v>
      </c>
      <c r="G27" s="56">
        <f t="shared" si="34"/>
        <v>0</v>
      </c>
      <c r="H27" s="56">
        <f t="shared" si="35"/>
        <v>0</v>
      </c>
      <c r="I27" s="56">
        <f t="shared" si="36"/>
        <v>0</v>
      </c>
      <c r="J27" s="56">
        <f t="shared" si="37"/>
        <v>0</v>
      </c>
      <c r="K27" s="56">
        <f t="shared" si="38"/>
        <v>0</v>
      </c>
      <c r="L27" s="56">
        <f t="shared" si="39"/>
        <v>0</v>
      </c>
      <c r="M27" s="56">
        <f t="shared" si="42"/>
        <v>0</v>
      </c>
      <c r="N27" s="56">
        <f t="shared" si="43"/>
        <v>0</v>
      </c>
      <c r="O27" s="56">
        <f t="shared" si="44"/>
        <v>0</v>
      </c>
      <c r="P27" s="56">
        <f t="shared" si="45"/>
        <v>0</v>
      </c>
      <c r="Q27" s="56">
        <f t="shared" si="46"/>
        <v>0</v>
      </c>
      <c r="R27" s="56">
        <f t="shared" si="47"/>
        <v>0</v>
      </c>
      <c r="U27" s="13"/>
      <c r="V27" s="118" t="s">
        <v>170</v>
      </c>
      <c r="W27" s="21" t="s">
        <v>114</v>
      </c>
      <c r="X27" s="61"/>
      <c r="Y27" s="105" t="str">
        <f t="shared" si="48"/>
        <v>Recompletion Traffic - Idling</v>
      </c>
      <c r="Z27" s="137" t="b">
        <v>1</v>
      </c>
      <c r="AA27" s="137" t="b">
        <v>1</v>
      </c>
      <c r="AB27" s="137" t="b">
        <v>1</v>
      </c>
      <c r="AC27" s="137" t="b">
        <v>1</v>
      </c>
      <c r="AD27" s="137" t="b">
        <v>1</v>
      </c>
      <c r="AE27" s="137" t="b">
        <v>1</v>
      </c>
      <c r="AF27" s="137" t="b">
        <v>1</v>
      </c>
      <c r="AG27" s="137" t="b">
        <v>1</v>
      </c>
      <c r="AH27" s="137" t="b">
        <v>1</v>
      </c>
      <c r="AI27" s="137" t="b">
        <v>1</v>
      </c>
      <c r="AJ27" s="137" t="b">
        <v>1</v>
      </c>
      <c r="AK27" s="137" t="b">
        <v>1</v>
      </c>
      <c r="AL27" s="137" t="b">
        <v>1</v>
      </c>
      <c r="AM27" s="137" t="b">
        <v>1</v>
      </c>
      <c r="AN27" s="137" t="b">
        <v>1</v>
      </c>
      <c r="AO27" s="137" t="b">
        <v>1</v>
      </c>
      <c r="AT27" s="110" t="str">
        <f t="shared" si="49"/>
        <v>Recompletion Traffic - Idling</v>
      </c>
      <c r="AU27" s="105" t="b">
        <v>0</v>
      </c>
      <c r="AV27" s="105" t="b">
        <v>0</v>
      </c>
      <c r="AW27" s="105" t="b">
        <v>0</v>
      </c>
      <c r="AX27" s="105" t="e">
        <v>#N/A</v>
      </c>
      <c r="AY27" s="105" t="b">
        <f t="shared" si="40"/>
        <v>1</v>
      </c>
      <c r="AZ27" s="105" t="b">
        <v>0</v>
      </c>
      <c r="BA27" s="105" t="e">
        <v>#N/A</v>
      </c>
      <c r="BB27" s="105" t="e">
        <v>#N/A</v>
      </c>
      <c r="BC27" s="105" t="b">
        <f t="shared" si="41"/>
        <v>1</v>
      </c>
      <c r="BD27" s="105" t="b">
        <v>0</v>
      </c>
      <c r="BE27" s="105" t="e">
        <v>#N/A</v>
      </c>
    </row>
    <row r="28" spans="1:57">
      <c r="A28" s="5" t="str">
        <f t="shared" si="29"/>
        <v>Y</v>
      </c>
      <c r="B28" s="5" t="str">
        <f t="shared" si="21"/>
        <v>Production Traffic - Idling</v>
      </c>
      <c r="C28" s="56">
        <f t="shared" si="30"/>
        <v>3.6472601571610506</v>
      </c>
      <c r="D28" s="56">
        <f t="shared" si="31"/>
        <v>2.8052745917485167</v>
      </c>
      <c r="E28" s="56">
        <f t="shared" si="32"/>
        <v>0.49673502006550224</v>
      </c>
      <c r="F28" s="56">
        <f t="shared" si="33"/>
        <v>3.8040029602952295E-2</v>
      </c>
      <c r="G28" s="56">
        <f t="shared" si="34"/>
        <v>0.53477504966845446</v>
      </c>
      <c r="H28" s="56">
        <f t="shared" si="35"/>
        <v>0.2174514986866507</v>
      </c>
      <c r="I28" s="56">
        <f t="shared" si="36"/>
        <v>0</v>
      </c>
      <c r="J28" s="56">
        <f t="shared" si="37"/>
        <v>0</v>
      </c>
      <c r="K28" s="56">
        <f t="shared" si="38"/>
        <v>0.2174514986866507</v>
      </c>
      <c r="L28" s="56">
        <f t="shared" si="39"/>
        <v>1.4743052159985642E-2</v>
      </c>
      <c r="M28" s="56">
        <f t="shared" si="42"/>
        <v>0</v>
      </c>
      <c r="N28" s="56">
        <f t="shared" si="43"/>
        <v>0.21085695263783374</v>
      </c>
      <c r="O28" s="56">
        <f t="shared" si="44"/>
        <v>0</v>
      </c>
      <c r="P28" s="56">
        <f t="shared" si="45"/>
        <v>0</v>
      </c>
      <c r="Q28" s="56">
        <f t="shared" si="46"/>
        <v>0.21085695263783374</v>
      </c>
      <c r="R28" s="56">
        <f t="shared" si="47"/>
        <v>0</v>
      </c>
      <c r="U28" s="13"/>
      <c r="V28" s="118" t="s">
        <v>57</v>
      </c>
      <c r="W28" s="21" t="s">
        <v>114</v>
      </c>
      <c r="X28" s="61"/>
      <c r="Y28" s="105" t="str">
        <f t="shared" si="48"/>
        <v>Production Traffic - Idling</v>
      </c>
      <c r="Z28" s="137" t="b">
        <v>1</v>
      </c>
      <c r="AA28" s="137" t="b">
        <v>1</v>
      </c>
      <c r="AB28" s="137" t="b">
        <v>1</v>
      </c>
      <c r="AC28" s="137" t="b">
        <v>1</v>
      </c>
      <c r="AD28" s="137" t="b">
        <v>0</v>
      </c>
      <c r="AE28" s="137" t="b">
        <v>1</v>
      </c>
      <c r="AF28" s="137" t="b">
        <v>1</v>
      </c>
      <c r="AG28" s="137" t="b">
        <v>1</v>
      </c>
      <c r="AH28" s="137" t="b">
        <v>1</v>
      </c>
      <c r="AI28" s="137" t="b">
        <v>1</v>
      </c>
      <c r="AJ28" s="137" t="b">
        <v>1</v>
      </c>
      <c r="AK28" s="137" t="b">
        <v>1</v>
      </c>
      <c r="AL28" s="137" t="b">
        <v>1</v>
      </c>
      <c r="AM28" s="137" t="b">
        <v>1</v>
      </c>
      <c r="AN28" s="137" t="b">
        <v>1</v>
      </c>
      <c r="AO28" s="137" t="b">
        <v>1</v>
      </c>
      <c r="AT28" s="110" t="str">
        <f t="shared" si="49"/>
        <v>Production Traffic - Idling</v>
      </c>
      <c r="AU28" s="105" t="b">
        <v>0</v>
      </c>
      <c r="AV28" s="105" t="b">
        <v>0</v>
      </c>
      <c r="AW28" s="105" t="b">
        <v>0</v>
      </c>
      <c r="AX28" s="105" t="e">
        <v>#N/A</v>
      </c>
      <c r="AY28" s="105" t="b">
        <f t="shared" si="40"/>
        <v>0</v>
      </c>
      <c r="AZ28" s="105" t="b">
        <v>0</v>
      </c>
      <c r="BA28" s="105" t="e">
        <v>#N/A</v>
      </c>
      <c r="BB28" s="105" t="e">
        <v>#N/A</v>
      </c>
      <c r="BC28" s="105" t="b">
        <f t="shared" si="41"/>
        <v>1</v>
      </c>
      <c r="BD28" s="105" t="b">
        <v>0</v>
      </c>
      <c r="BE28" s="105" t="b">
        <v>0</v>
      </c>
    </row>
    <row r="29" spans="1:57" ht="15" customHeight="1">
      <c r="A29" s="5" t="str">
        <f t="shared" si="29"/>
        <v>N</v>
      </c>
      <c r="B29" s="5" t="str">
        <f t="shared" si="21"/>
        <v>Maintenance Operation Traffic - Idling</v>
      </c>
      <c r="C29" s="56">
        <f t="shared" si="30"/>
        <v>1.096535569540982</v>
      </c>
      <c r="D29" s="56">
        <f t="shared" si="31"/>
        <v>0.47881330817604345</v>
      </c>
      <c r="E29" s="56">
        <f t="shared" si="32"/>
        <v>0.10746578826984546</v>
      </c>
      <c r="F29" s="56">
        <f t="shared" si="33"/>
        <v>2.7958820493213092E-3</v>
      </c>
      <c r="G29" s="56">
        <f t="shared" si="34"/>
        <v>0.11026167031916674</v>
      </c>
      <c r="H29" s="56">
        <f t="shared" si="35"/>
        <v>5.9352625120633266E-2</v>
      </c>
      <c r="I29" s="56">
        <f t="shared" si="36"/>
        <v>0</v>
      </c>
      <c r="J29" s="56">
        <f t="shared" si="37"/>
        <v>0</v>
      </c>
      <c r="K29" s="56">
        <f t="shared" si="38"/>
        <v>5.9352625120633266E-2</v>
      </c>
      <c r="L29" s="56">
        <f t="shared" si="39"/>
        <v>4.1640533053805351E-3</v>
      </c>
      <c r="M29" s="56">
        <f t="shared" si="42"/>
        <v>0</v>
      </c>
      <c r="N29" s="56">
        <f t="shared" si="43"/>
        <v>5.7568876093237714E-2</v>
      </c>
      <c r="O29" s="56">
        <f t="shared" si="44"/>
        <v>0</v>
      </c>
      <c r="P29" s="56">
        <f t="shared" si="45"/>
        <v>0</v>
      </c>
      <c r="Q29" s="56">
        <f t="shared" si="46"/>
        <v>5.7568876093237714E-2</v>
      </c>
      <c r="R29" s="56">
        <f t="shared" si="47"/>
        <v>0</v>
      </c>
      <c r="U29" s="13"/>
      <c r="V29" s="118" t="s">
        <v>60</v>
      </c>
      <c r="W29" s="21" t="s">
        <v>114</v>
      </c>
      <c r="X29" s="61"/>
      <c r="Y29" s="105" t="str">
        <f t="shared" si="48"/>
        <v>Maintenance Operation Traffic - Idling</v>
      </c>
      <c r="Z29" s="137" t="b">
        <v>1</v>
      </c>
      <c r="AA29" s="137" t="b">
        <v>1</v>
      </c>
      <c r="AB29" s="137" t="b">
        <v>1</v>
      </c>
      <c r="AC29" s="137" t="b">
        <v>1</v>
      </c>
      <c r="AD29" s="137" t="b">
        <v>1</v>
      </c>
      <c r="AE29" s="137" t="b">
        <v>1</v>
      </c>
      <c r="AF29" s="137" t="b">
        <v>1</v>
      </c>
      <c r="AG29" s="137" t="b">
        <v>1</v>
      </c>
      <c r="AH29" s="137" t="b">
        <v>1</v>
      </c>
      <c r="AI29" s="137" t="b">
        <v>0</v>
      </c>
      <c r="AJ29" s="137" t="b">
        <v>1</v>
      </c>
      <c r="AK29" s="137" t="b">
        <v>1</v>
      </c>
      <c r="AL29" s="137" t="b">
        <v>1</v>
      </c>
      <c r="AM29" s="137" t="b">
        <v>1</v>
      </c>
      <c r="AN29" s="137" t="b">
        <v>1</v>
      </c>
      <c r="AO29" s="137" t="b">
        <v>1</v>
      </c>
      <c r="AT29" s="110" t="str">
        <f t="shared" si="49"/>
        <v>Maintenance Operation Traffic - Idling</v>
      </c>
      <c r="AU29" s="105" t="b">
        <v>0</v>
      </c>
      <c r="AV29" s="105" t="b">
        <v>0</v>
      </c>
      <c r="AW29" s="105" t="b">
        <v>0</v>
      </c>
      <c r="AX29" s="105" t="e">
        <v>#N/A</v>
      </c>
      <c r="AY29" s="105" t="b">
        <f t="shared" si="40"/>
        <v>0</v>
      </c>
      <c r="AZ29" s="105" t="b">
        <v>0</v>
      </c>
      <c r="BA29" s="105" t="e">
        <v>#N/A</v>
      </c>
      <c r="BB29" s="105" t="e">
        <v>#N/A</v>
      </c>
      <c r="BC29" s="105" t="b">
        <f t="shared" si="41"/>
        <v>1</v>
      </c>
      <c r="BD29" s="105" t="b">
        <v>0</v>
      </c>
      <c r="BE29" s="105" t="b">
        <v>0</v>
      </c>
    </row>
    <row r="30" spans="1:57">
      <c r="A30" s="5" t="str">
        <f t="shared" si="29"/>
        <v>Y</v>
      </c>
      <c r="B30" s="5" t="str">
        <f t="shared" si="21"/>
        <v>Employee Commuter Traffic - Idling</v>
      </c>
      <c r="C30" s="56">
        <f t="shared" si="30"/>
        <v>8.3688787175999373</v>
      </c>
      <c r="D30" s="56">
        <f t="shared" si="31"/>
        <v>8.8192491610773533</v>
      </c>
      <c r="E30" s="56">
        <f t="shared" si="32"/>
        <v>1.5620556775379535</v>
      </c>
      <c r="F30" s="56">
        <f t="shared" si="33"/>
        <v>0.10619623360772833</v>
      </c>
      <c r="G30" s="56">
        <f t="shared" si="34"/>
        <v>1.6682519111456819</v>
      </c>
      <c r="H30" s="56">
        <f t="shared" si="35"/>
        <v>0.57953660578950306</v>
      </c>
      <c r="I30" s="56">
        <f t="shared" si="36"/>
        <v>0</v>
      </c>
      <c r="J30" s="56">
        <f t="shared" si="37"/>
        <v>0</v>
      </c>
      <c r="K30" s="56">
        <f t="shared" si="38"/>
        <v>0.57953660578950306</v>
      </c>
      <c r="L30" s="56">
        <f t="shared" si="39"/>
        <v>6.2977197227908024E-2</v>
      </c>
      <c r="M30" s="56">
        <f t="shared" si="42"/>
        <v>0</v>
      </c>
      <c r="N30" s="56">
        <f t="shared" si="43"/>
        <v>0.56169487238178595</v>
      </c>
      <c r="O30" s="56">
        <f t="shared" si="44"/>
        <v>0</v>
      </c>
      <c r="P30" s="56">
        <f t="shared" si="45"/>
        <v>0</v>
      </c>
      <c r="Q30" s="56">
        <f t="shared" si="46"/>
        <v>0.56169487238178595</v>
      </c>
      <c r="R30" s="56">
        <f t="shared" si="47"/>
        <v>0</v>
      </c>
      <c r="U30" s="13"/>
      <c r="V30" s="21" t="s">
        <v>163</v>
      </c>
      <c r="W30" s="21" t="s">
        <v>114</v>
      </c>
      <c r="X30" s="61"/>
      <c r="Y30" s="105" t="str">
        <f t="shared" si="48"/>
        <v>Employee Commuter Traffic - Idling</v>
      </c>
      <c r="Z30" s="137" t="b">
        <v>1</v>
      </c>
      <c r="AA30" s="137" t="b">
        <v>1</v>
      </c>
      <c r="AB30" s="137" t="b">
        <v>1</v>
      </c>
      <c r="AC30" s="137" t="b">
        <v>1</v>
      </c>
      <c r="AD30" s="137" t="b">
        <v>1</v>
      </c>
      <c r="AE30" s="137" t="b">
        <v>1</v>
      </c>
      <c r="AF30" s="137" t="b">
        <v>1</v>
      </c>
      <c r="AG30" s="137" t="b">
        <v>1</v>
      </c>
      <c r="AH30" s="137" t="b">
        <v>1</v>
      </c>
      <c r="AI30" s="137" t="b">
        <v>1</v>
      </c>
      <c r="AJ30" s="137" t="b">
        <v>1</v>
      </c>
      <c r="AK30" s="137" t="b">
        <v>1</v>
      </c>
      <c r="AL30" s="137" t="b">
        <v>1</v>
      </c>
      <c r="AM30" s="137" t="b">
        <v>1</v>
      </c>
      <c r="AN30" s="137" t="b">
        <v>1</v>
      </c>
      <c r="AO30" s="137" t="b">
        <v>1</v>
      </c>
      <c r="AT30" s="110" t="str">
        <f t="shared" si="49"/>
        <v>Employee Commuter Traffic - Idling</v>
      </c>
      <c r="AU30" s="105" t="b">
        <v>0</v>
      </c>
      <c r="AV30" s="105" t="b">
        <v>0</v>
      </c>
      <c r="AW30" s="105" t="b">
        <v>0</v>
      </c>
      <c r="AX30" s="105" t="b">
        <v>0</v>
      </c>
      <c r="AY30" s="105" t="b">
        <f t="shared" ref="AY30:AY47" si="50">G30=SUM(E30,F30)</f>
        <v>1</v>
      </c>
      <c r="AZ30" s="105" t="b">
        <v>0</v>
      </c>
      <c r="BA30" s="105" t="b">
        <v>0</v>
      </c>
      <c r="BB30" s="105" t="b">
        <v>0</v>
      </c>
      <c r="BC30" s="105" t="b">
        <f t="shared" ref="BC30:BC47" si="51">K30=SUM(H30:J30)</f>
        <v>1</v>
      </c>
      <c r="BD30" s="105" t="b">
        <v>0</v>
      </c>
      <c r="BE30" s="105" t="e">
        <v>#N/A</v>
      </c>
    </row>
    <row r="31" spans="1:57">
      <c r="A31" s="5" t="str">
        <f t="shared" si="29"/>
        <v>N</v>
      </c>
      <c r="B31" s="5" t="str">
        <f t="shared" si="21"/>
        <v>Ancillary Traffic - Idling</v>
      </c>
      <c r="C31" s="56">
        <f t="shared" si="30"/>
        <v>0.22241890136075568</v>
      </c>
      <c r="D31" s="56">
        <f t="shared" si="31"/>
        <v>1.2970491672194391</v>
      </c>
      <c r="E31" s="56">
        <f t="shared" si="32"/>
        <v>5.7567085086834571E-2</v>
      </c>
      <c r="F31" s="56">
        <f t="shared" si="33"/>
        <v>5.8326195913167816E-2</v>
      </c>
      <c r="G31" s="56">
        <f t="shared" si="34"/>
        <v>0.11589328100000242</v>
      </c>
      <c r="H31" s="56">
        <f t="shared" si="35"/>
        <v>5.3549144888060743E-3</v>
      </c>
      <c r="I31" s="56">
        <f t="shared" si="36"/>
        <v>0</v>
      </c>
      <c r="J31" s="56">
        <f t="shared" si="37"/>
        <v>0</v>
      </c>
      <c r="K31" s="56">
        <f t="shared" si="38"/>
        <v>5.3549144888060743E-3</v>
      </c>
      <c r="L31" s="56">
        <f t="shared" si="39"/>
        <v>1.5659079486276029E-2</v>
      </c>
      <c r="M31" s="56">
        <f t="shared" si="42"/>
        <v>0</v>
      </c>
      <c r="N31" s="56">
        <f t="shared" si="43"/>
        <v>4.9309015027210442E-3</v>
      </c>
      <c r="O31" s="56">
        <f t="shared" si="44"/>
        <v>0</v>
      </c>
      <c r="P31" s="56">
        <f t="shared" si="45"/>
        <v>0</v>
      </c>
      <c r="Q31" s="56">
        <f t="shared" si="46"/>
        <v>4.9309015027210442E-3</v>
      </c>
      <c r="R31" s="56">
        <f t="shared" si="47"/>
        <v>0</v>
      </c>
      <c r="U31" s="13"/>
      <c r="V31" s="5" t="s">
        <v>139</v>
      </c>
      <c r="W31" s="21" t="s">
        <v>114</v>
      </c>
      <c r="X31" s="61"/>
      <c r="Y31" s="105" t="str">
        <f t="shared" si="48"/>
        <v>Ancillary Traffic - Idling</v>
      </c>
      <c r="Z31" s="137" t="b">
        <v>1</v>
      </c>
      <c r="AA31" s="137" t="b">
        <v>1</v>
      </c>
      <c r="AB31" s="137" t="b">
        <v>1</v>
      </c>
      <c r="AC31" s="137" t="b">
        <v>1</v>
      </c>
      <c r="AD31" s="137" t="b">
        <v>1</v>
      </c>
      <c r="AE31" s="137" t="b">
        <v>1</v>
      </c>
      <c r="AF31" s="137" t="b">
        <v>1</v>
      </c>
      <c r="AG31" s="137" t="b">
        <v>1</v>
      </c>
      <c r="AH31" s="137" t="b">
        <v>1</v>
      </c>
      <c r="AI31" s="137" t="b">
        <v>1</v>
      </c>
      <c r="AJ31" s="137" t="b">
        <v>1</v>
      </c>
      <c r="AK31" s="137" t="b">
        <v>1</v>
      </c>
      <c r="AL31" s="137" t="b">
        <v>1</v>
      </c>
      <c r="AM31" s="137" t="b">
        <v>1</v>
      </c>
      <c r="AN31" s="137" t="b">
        <v>1</v>
      </c>
      <c r="AO31" s="137" t="b">
        <v>1</v>
      </c>
      <c r="AT31" s="110" t="str">
        <f t="shared" si="49"/>
        <v>Ancillary Traffic - Idling</v>
      </c>
      <c r="AU31" s="105" t="b">
        <v>0</v>
      </c>
      <c r="AV31" s="105" t="b">
        <v>0</v>
      </c>
      <c r="AW31" s="105" t="b">
        <v>0</v>
      </c>
      <c r="AX31" s="105" t="b">
        <v>0</v>
      </c>
      <c r="AY31" s="105" t="b">
        <f t="shared" si="50"/>
        <v>1</v>
      </c>
      <c r="AZ31" s="105" t="b">
        <v>0</v>
      </c>
      <c r="BA31" s="105" t="b">
        <v>1</v>
      </c>
      <c r="BB31" s="105" t="b">
        <v>1</v>
      </c>
      <c r="BC31" s="105" t="b">
        <f t="shared" si="51"/>
        <v>1</v>
      </c>
      <c r="BD31" s="105" t="b">
        <v>0</v>
      </c>
      <c r="BE31" s="105" t="e">
        <v>#N/A</v>
      </c>
    </row>
    <row r="32" spans="1:57">
      <c r="A32" s="5" t="str">
        <f t="shared" si="29"/>
        <v>N</v>
      </c>
      <c r="B32" s="5" t="str">
        <f t="shared" si="21"/>
        <v>Construction Traffic, Well Pad - Idling</v>
      </c>
      <c r="C32" s="56">
        <f t="shared" si="30"/>
        <v>0.15662406066211654</v>
      </c>
      <c r="D32" s="56">
        <f t="shared" si="31"/>
        <v>9.3019716153097301E-2</v>
      </c>
      <c r="E32" s="56">
        <f t="shared" si="32"/>
        <v>1.8178706341435962E-2</v>
      </c>
      <c r="F32" s="56">
        <f t="shared" si="33"/>
        <v>9.8304783432485478E-4</v>
      </c>
      <c r="G32" s="56">
        <f t="shared" si="34"/>
        <v>1.9161754175760819E-2</v>
      </c>
      <c r="H32" s="56">
        <f t="shared" si="35"/>
        <v>8.8845450271843058E-3</v>
      </c>
      <c r="I32" s="56">
        <f t="shared" si="36"/>
        <v>0</v>
      </c>
      <c r="J32" s="56">
        <f t="shared" si="37"/>
        <v>0</v>
      </c>
      <c r="K32" s="56">
        <f t="shared" si="38"/>
        <v>8.8845450271843058E-3</v>
      </c>
      <c r="L32" s="56">
        <f t="shared" si="39"/>
        <v>6.129044792826349E-4</v>
      </c>
      <c r="M32" s="56">
        <f t="shared" si="42"/>
        <v>0</v>
      </c>
      <c r="N32" s="56">
        <f t="shared" si="43"/>
        <v>8.6163280288716389E-3</v>
      </c>
      <c r="O32" s="56">
        <f t="shared" si="44"/>
        <v>0</v>
      </c>
      <c r="P32" s="56">
        <f t="shared" si="45"/>
        <v>0</v>
      </c>
      <c r="Q32" s="56">
        <f t="shared" si="46"/>
        <v>8.6163280288716389E-3</v>
      </c>
      <c r="R32" s="56">
        <f t="shared" si="47"/>
        <v>0</v>
      </c>
      <c r="U32" s="13"/>
      <c r="V32" s="118" t="s">
        <v>165</v>
      </c>
      <c r="W32" s="21" t="s">
        <v>114</v>
      </c>
      <c r="X32" s="61"/>
      <c r="Y32" s="105" t="str">
        <f t="shared" si="48"/>
        <v>Construction Traffic, Well Pad - Idling</v>
      </c>
      <c r="Z32" s="137" t="b">
        <v>1</v>
      </c>
      <c r="AA32" s="137" t="b">
        <v>1</v>
      </c>
      <c r="AB32" s="137" t="b">
        <v>1</v>
      </c>
      <c r="AC32" s="137" t="b">
        <v>1</v>
      </c>
      <c r="AD32" s="137" t="b">
        <v>1</v>
      </c>
      <c r="AE32" s="137" t="b">
        <v>0</v>
      </c>
      <c r="AF32" s="137" t="b">
        <v>1</v>
      </c>
      <c r="AG32" s="137" t="b">
        <v>1</v>
      </c>
      <c r="AH32" s="137" t="b">
        <v>0</v>
      </c>
      <c r="AI32" s="137" t="b">
        <v>1</v>
      </c>
      <c r="AJ32" s="137" t="b">
        <v>1</v>
      </c>
      <c r="AK32" s="137" t="b">
        <v>1</v>
      </c>
      <c r="AL32" s="137" t="b">
        <v>1</v>
      </c>
      <c r="AM32" s="137" t="b">
        <v>1</v>
      </c>
      <c r="AN32" s="137" t="b">
        <v>1</v>
      </c>
      <c r="AO32" s="137" t="b">
        <v>1</v>
      </c>
      <c r="AT32" s="110" t="str">
        <f t="shared" si="49"/>
        <v>Construction Traffic, Well Pad - Idling</v>
      </c>
      <c r="AU32" s="105" t="b">
        <v>0</v>
      </c>
      <c r="AV32" s="105" t="b">
        <v>0</v>
      </c>
      <c r="AW32" s="105" t="b">
        <v>0</v>
      </c>
      <c r="AX32" s="105" t="b">
        <v>0</v>
      </c>
      <c r="AY32" s="105" t="b">
        <f t="shared" si="50"/>
        <v>1</v>
      </c>
      <c r="AZ32" s="105" t="b">
        <v>0</v>
      </c>
      <c r="BA32" s="105" t="b">
        <v>0</v>
      </c>
      <c r="BB32" s="105" t="b">
        <v>0</v>
      </c>
      <c r="BC32" s="105" t="b">
        <f t="shared" si="51"/>
        <v>1</v>
      </c>
      <c r="BD32" s="105" t="b">
        <v>0</v>
      </c>
      <c r="BE32" s="105" t="b">
        <v>0</v>
      </c>
    </row>
    <row r="33" spans="1:57">
      <c r="A33" s="5" t="str">
        <f t="shared" si="29"/>
        <v>N</v>
      </c>
      <c r="B33" s="5" t="str">
        <f t="shared" si="21"/>
        <v>Well Pad Construction Equipment</v>
      </c>
      <c r="C33" s="56">
        <f t="shared" si="30"/>
        <v>5.5768185348782149</v>
      </c>
      <c r="D33" s="56">
        <f t="shared" si="31"/>
        <v>2.207214826892173</v>
      </c>
      <c r="E33" s="56">
        <f t="shared" si="32"/>
        <v>0.37147388313543378</v>
      </c>
      <c r="F33" s="56">
        <f t="shared" si="33"/>
        <v>0</v>
      </c>
      <c r="G33" s="56">
        <f t="shared" si="34"/>
        <v>0.37147388313543378</v>
      </c>
      <c r="H33" s="56">
        <f t="shared" si="35"/>
        <v>0.35214165146496168</v>
      </c>
      <c r="I33" s="56">
        <f t="shared" si="36"/>
        <v>0</v>
      </c>
      <c r="J33" s="56">
        <f t="shared" si="37"/>
        <v>0</v>
      </c>
      <c r="K33" s="56">
        <f t="shared" si="38"/>
        <v>0.35214165146496168</v>
      </c>
      <c r="L33" s="56">
        <f t="shared" si="39"/>
        <v>0.11749874567668819</v>
      </c>
      <c r="M33" s="56">
        <f t="shared" si="42"/>
        <v>0</v>
      </c>
      <c r="N33" s="56">
        <f t="shared" si="43"/>
        <v>0.34157740192101271</v>
      </c>
      <c r="O33" s="56">
        <f t="shared" si="44"/>
        <v>0</v>
      </c>
      <c r="P33" s="56">
        <f t="shared" si="45"/>
        <v>0</v>
      </c>
      <c r="Q33" s="56">
        <f t="shared" si="46"/>
        <v>0.34157740192101271</v>
      </c>
      <c r="R33" s="56">
        <f t="shared" si="47"/>
        <v>0</v>
      </c>
      <c r="U33" s="13"/>
      <c r="V33" s="118" t="s">
        <v>103</v>
      </c>
      <c r="W33" s="21" t="s">
        <v>114</v>
      </c>
      <c r="X33" s="61"/>
      <c r="Y33" s="105" t="str">
        <f t="shared" si="48"/>
        <v>Well Pad Construction Equipment</v>
      </c>
      <c r="Z33" s="137" t="b">
        <v>1</v>
      </c>
      <c r="AA33" s="137" t="b">
        <v>1</v>
      </c>
      <c r="AB33" s="137" t="b">
        <v>1</v>
      </c>
      <c r="AC33" s="137" t="b">
        <f t="shared" ref="AC33:AC38" si="52">F33=0</f>
        <v>1</v>
      </c>
      <c r="AD33" s="137" t="b">
        <v>1</v>
      </c>
      <c r="AE33" s="137" t="b">
        <v>1</v>
      </c>
      <c r="AF33" s="137" t="b">
        <f t="shared" ref="AF33:AG38" si="53">I33=0</f>
        <v>1</v>
      </c>
      <c r="AG33" s="137" t="b">
        <f t="shared" si="53"/>
        <v>1</v>
      </c>
      <c r="AH33" s="137" t="b">
        <v>1</v>
      </c>
      <c r="AI33" s="137" t="b">
        <v>1</v>
      </c>
      <c r="AJ33" s="137" t="b">
        <f t="shared" ref="AJ33:AJ38" si="54">M33=0</f>
        <v>1</v>
      </c>
      <c r="AK33" s="137" t="b">
        <v>1</v>
      </c>
      <c r="AL33" s="137" t="b">
        <f t="shared" ref="AL33:AM38" si="55">O33=0</f>
        <v>1</v>
      </c>
      <c r="AM33" s="137" t="b">
        <f t="shared" si="55"/>
        <v>1</v>
      </c>
      <c r="AN33" s="137" t="b">
        <v>1</v>
      </c>
      <c r="AO33" s="137" t="b">
        <v>1</v>
      </c>
      <c r="AT33" s="110" t="str">
        <f t="shared" si="49"/>
        <v>Well Pad Construction Equipment</v>
      </c>
      <c r="AU33" s="105" t="b">
        <v>0</v>
      </c>
      <c r="AV33" s="105" t="b">
        <v>0</v>
      </c>
      <c r="AW33" s="105" t="b">
        <v>0</v>
      </c>
      <c r="AX33" s="105" t="b">
        <v>0</v>
      </c>
      <c r="AY33" s="105" t="b">
        <f t="shared" si="50"/>
        <v>1</v>
      </c>
      <c r="AZ33" s="105" t="b">
        <v>0</v>
      </c>
      <c r="BA33" s="105" t="b">
        <v>1</v>
      </c>
      <c r="BB33" s="105" t="b">
        <v>1</v>
      </c>
      <c r="BC33" s="105" t="b">
        <f t="shared" si="51"/>
        <v>1</v>
      </c>
      <c r="BD33" s="105" t="b">
        <v>0</v>
      </c>
      <c r="BE33" s="105" t="b">
        <v>1</v>
      </c>
    </row>
    <row r="34" spans="1:57">
      <c r="A34" s="5" t="str">
        <f t="shared" si="29"/>
        <v>N</v>
      </c>
      <c r="B34" s="5" t="str">
        <f t="shared" si="21"/>
        <v>Pipeline Construction Equipment</v>
      </c>
      <c r="C34" s="56">
        <f>SUM(C70:I70)</f>
        <v>6.3797275025392226</v>
      </c>
      <c r="D34" s="56">
        <f t="shared" si="31"/>
        <v>2.5087129494580807</v>
      </c>
      <c r="E34" s="56">
        <f t="shared" si="32"/>
        <v>0.56771334702467102</v>
      </c>
      <c r="F34" s="56">
        <f t="shared" si="33"/>
        <v>0</v>
      </c>
      <c r="G34" s="56">
        <f t="shared" si="34"/>
        <v>0.56771334702467102</v>
      </c>
      <c r="H34" s="56">
        <f t="shared" si="35"/>
        <v>0.48423097408346594</v>
      </c>
      <c r="I34" s="56">
        <f t="shared" si="36"/>
        <v>0</v>
      </c>
      <c r="J34" s="56">
        <f t="shared" si="37"/>
        <v>0</v>
      </c>
      <c r="K34" s="56">
        <f t="shared" si="38"/>
        <v>0.48423097408346594</v>
      </c>
      <c r="L34" s="56">
        <f t="shared" si="39"/>
        <v>0.14266513108510234</v>
      </c>
      <c r="M34" s="56">
        <f>SUM(BU70:CA70)</f>
        <v>0</v>
      </c>
      <c r="N34" s="56">
        <f t="shared" si="43"/>
        <v>0.4697040448609619</v>
      </c>
      <c r="O34" s="56">
        <f t="shared" si="44"/>
        <v>0</v>
      </c>
      <c r="P34" s="56">
        <f t="shared" si="45"/>
        <v>0</v>
      </c>
      <c r="Q34" s="56">
        <f t="shared" si="46"/>
        <v>0.4697040448609619</v>
      </c>
      <c r="R34" s="56">
        <f t="shared" si="47"/>
        <v>0</v>
      </c>
      <c r="U34" s="13"/>
      <c r="V34" s="118" t="s">
        <v>164</v>
      </c>
      <c r="W34" s="21" t="s">
        <v>114</v>
      </c>
      <c r="X34" s="61"/>
      <c r="Y34" s="105" t="str">
        <f t="shared" si="48"/>
        <v>Pipeline Construction Equipment</v>
      </c>
      <c r="Z34" s="137" t="b">
        <v>1</v>
      </c>
      <c r="AA34" s="137" t="b">
        <v>1</v>
      </c>
      <c r="AB34" s="137" t="b">
        <v>1</v>
      </c>
      <c r="AC34" s="137" t="b">
        <f t="shared" si="52"/>
        <v>1</v>
      </c>
      <c r="AD34" s="137" t="b">
        <v>1</v>
      </c>
      <c r="AE34" s="137" t="b">
        <v>1</v>
      </c>
      <c r="AF34" s="137" t="b">
        <f t="shared" si="53"/>
        <v>1</v>
      </c>
      <c r="AG34" s="137" t="b">
        <f t="shared" si="53"/>
        <v>1</v>
      </c>
      <c r="AH34" s="137" t="b">
        <v>1</v>
      </c>
      <c r="AI34" s="137" t="b">
        <v>1</v>
      </c>
      <c r="AJ34" s="137" t="b">
        <f t="shared" si="54"/>
        <v>1</v>
      </c>
      <c r="AK34" s="137" t="b">
        <v>1</v>
      </c>
      <c r="AL34" s="137" t="b">
        <f t="shared" si="55"/>
        <v>1</v>
      </c>
      <c r="AM34" s="137" t="b">
        <f t="shared" si="55"/>
        <v>1</v>
      </c>
      <c r="AN34" s="137" t="b">
        <v>1</v>
      </c>
      <c r="AO34" s="137" t="b">
        <v>1</v>
      </c>
      <c r="AT34" s="110" t="str">
        <f t="shared" si="49"/>
        <v>Pipeline Construction Equipment</v>
      </c>
      <c r="AU34" s="105" t="b">
        <v>0</v>
      </c>
      <c r="AV34" s="105" t="b">
        <v>0</v>
      </c>
      <c r="AW34" s="105" t="b">
        <v>0</v>
      </c>
      <c r="AX34" s="105" t="b">
        <v>0</v>
      </c>
      <c r="AY34" s="105" t="b">
        <f t="shared" si="50"/>
        <v>1</v>
      </c>
      <c r="AZ34" s="105" t="b">
        <v>0</v>
      </c>
      <c r="BA34" s="105" t="b">
        <v>0</v>
      </c>
      <c r="BB34" s="105" t="b">
        <v>0</v>
      </c>
      <c r="BC34" s="105" t="b">
        <f t="shared" si="51"/>
        <v>1</v>
      </c>
      <c r="BD34" s="105" t="b">
        <v>0</v>
      </c>
      <c r="BE34" s="105" t="b">
        <v>0</v>
      </c>
    </row>
    <row r="35" spans="1:57">
      <c r="A35" s="5" t="str">
        <f t="shared" si="29"/>
        <v>Y</v>
      </c>
      <c r="B35" s="5" t="str">
        <f t="shared" si="21"/>
        <v>Fracing Equipment</v>
      </c>
      <c r="C35" s="56">
        <f t="shared" si="30"/>
        <v>107.90830635224178</v>
      </c>
      <c r="D35" s="56">
        <f t="shared" si="31"/>
        <v>21.941090654185594</v>
      </c>
      <c r="E35" s="56">
        <f t="shared" si="32"/>
        <v>5.2930179781217221</v>
      </c>
      <c r="F35" s="56">
        <f t="shared" si="33"/>
        <v>0</v>
      </c>
      <c r="G35" s="56">
        <f t="shared" si="34"/>
        <v>5.2930179781217221</v>
      </c>
      <c r="H35" s="56">
        <f t="shared" si="35"/>
        <v>4.0670616190155986</v>
      </c>
      <c r="I35" s="56">
        <f t="shared" si="36"/>
        <v>0</v>
      </c>
      <c r="J35" s="56">
        <f t="shared" si="37"/>
        <v>0</v>
      </c>
      <c r="K35" s="56">
        <f t="shared" si="38"/>
        <v>4.0670616190155986</v>
      </c>
      <c r="L35" s="56">
        <f t="shared" si="39"/>
        <v>2.7457466750463659</v>
      </c>
      <c r="M35" s="56">
        <f>SUM(BU71:CA71)</f>
        <v>0</v>
      </c>
      <c r="N35" s="56">
        <f t="shared" si="43"/>
        <v>3.9450497704451299</v>
      </c>
      <c r="O35" s="56">
        <f t="shared" si="44"/>
        <v>0</v>
      </c>
      <c r="P35" s="56">
        <f t="shared" si="45"/>
        <v>0</v>
      </c>
      <c r="Q35" s="56">
        <f t="shared" si="46"/>
        <v>3.9450497704451299</v>
      </c>
      <c r="R35" s="56">
        <f t="shared" si="47"/>
        <v>0</v>
      </c>
      <c r="U35" s="13"/>
      <c r="V35" s="118" t="s">
        <v>104</v>
      </c>
      <c r="W35" s="21" t="s">
        <v>114</v>
      </c>
      <c r="X35" s="61"/>
      <c r="Y35" s="105" t="str">
        <f t="shared" si="48"/>
        <v>Fracing Equipment</v>
      </c>
      <c r="Z35" s="137" t="b">
        <v>1</v>
      </c>
      <c r="AA35" s="137" t="b">
        <v>1</v>
      </c>
      <c r="AB35" s="137" t="b">
        <v>1</v>
      </c>
      <c r="AC35" s="137" t="b">
        <f t="shared" si="52"/>
        <v>1</v>
      </c>
      <c r="AD35" s="137" t="b">
        <v>1</v>
      </c>
      <c r="AE35" s="137" t="b">
        <v>1</v>
      </c>
      <c r="AF35" s="137" t="b">
        <f t="shared" si="53"/>
        <v>1</v>
      </c>
      <c r="AG35" s="137" t="b">
        <f t="shared" si="53"/>
        <v>1</v>
      </c>
      <c r="AH35" s="137" t="b">
        <v>1</v>
      </c>
      <c r="AI35" s="137" t="b">
        <v>1</v>
      </c>
      <c r="AJ35" s="137" t="b">
        <f t="shared" si="54"/>
        <v>1</v>
      </c>
      <c r="AK35" s="137" t="b">
        <v>1</v>
      </c>
      <c r="AL35" s="137" t="b">
        <f t="shared" si="55"/>
        <v>1</v>
      </c>
      <c r="AM35" s="137" t="b">
        <f t="shared" si="55"/>
        <v>1</v>
      </c>
      <c r="AN35" s="137" t="b">
        <v>1</v>
      </c>
      <c r="AO35" s="137" t="b">
        <v>1</v>
      </c>
      <c r="AT35" s="110" t="str">
        <f t="shared" si="49"/>
        <v>Fracing Equipment</v>
      </c>
      <c r="AU35" s="105" t="b">
        <v>0</v>
      </c>
      <c r="AV35" s="105" t="b">
        <v>0</v>
      </c>
      <c r="AW35" s="105" t="b">
        <v>0</v>
      </c>
      <c r="AX35" s="105" t="b">
        <v>0</v>
      </c>
      <c r="AY35" s="105" t="b">
        <f t="shared" si="50"/>
        <v>1</v>
      </c>
      <c r="AZ35" s="105" t="b">
        <v>0</v>
      </c>
      <c r="BA35" s="105" t="b">
        <v>1</v>
      </c>
      <c r="BB35" s="105" t="b">
        <v>1</v>
      </c>
      <c r="BC35" s="105" t="b">
        <f t="shared" si="51"/>
        <v>1</v>
      </c>
      <c r="BD35" s="105" t="b">
        <v>0</v>
      </c>
      <c r="BE35" s="105" t="b">
        <v>1</v>
      </c>
    </row>
    <row r="36" spans="1:57">
      <c r="A36" s="5" t="str">
        <f t="shared" si="29"/>
        <v>Y</v>
      </c>
      <c r="B36" s="5" t="str">
        <f t="shared" si="21"/>
        <v>Refracing Equipment</v>
      </c>
      <c r="C36" s="56">
        <f t="shared" si="30"/>
        <v>67.209934622703827</v>
      </c>
      <c r="D36" s="56">
        <f t="shared" si="31"/>
        <v>17.133920306856368</v>
      </c>
      <c r="E36" s="56">
        <f t="shared" si="32"/>
        <v>4.2643431295155905</v>
      </c>
      <c r="F36" s="56">
        <f t="shared" si="33"/>
        <v>0</v>
      </c>
      <c r="G36" s="56">
        <f t="shared" si="34"/>
        <v>4.2643431295155905</v>
      </c>
      <c r="H36" s="56">
        <f t="shared" si="35"/>
        <v>2.9172262547631593</v>
      </c>
      <c r="I36" s="56">
        <f t="shared" si="36"/>
        <v>0</v>
      </c>
      <c r="J36" s="56">
        <f t="shared" si="37"/>
        <v>0</v>
      </c>
      <c r="K36" s="56">
        <f t="shared" si="38"/>
        <v>2.9172262547631593</v>
      </c>
      <c r="L36" s="56">
        <f t="shared" si="39"/>
        <v>1.2817504704491334</v>
      </c>
      <c r="M36" s="56">
        <f t="shared" si="42"/>
        <v>0</v>
      </c>
      <c r="N36" s="56">
        <f t="shared" si="43"/>
        <v>2.8297094671202645</v>
      </c>
      <c r="O36" s="56">
        <f t="shared" si="44"/>
        <v>0</v>
      </c>
      <c r="P36" s="56">
        <f t="shared" si="45"/>
        <v>0</v>
      </c>
      <c r="Q36" s="56">
        <f t="shared" si="46"/>
        <v>2.8297094671202645</v>
      </c>
      <c r="R36" s="56">
        <f t="shared" si="47"/>
        <v>0</v>
      </c>
      <c r="U36" s="13"/>
      <c r="V36" s="118" t="s">
        <v>161</v>
      </c>
      <c r="W36" s="21" t="s">
        <v>114</v>
      </c>
      <c r="X36" s="61"/>
      <c r="Y36" s="105" t="str">
        <f t="shared" si="48"/>
        <v>Refracing Equipment</v>
      </c>
      <c r="Z36" s="137" t="b">
        <v>1</v>
      </c>
      <c r="AA36" s="137" t="b">
        <v>1</v>
      </c>
      <c r="AB36" s="137" t="b">
        <v>1</v>
      </c>
      <c r="AC36" s="137" t="b">
        <f t="shared" si="52"/>
        <v>1</v>
      </c>
      <c r="AD36" s="137" t="b">
        <v>1</v>
      </c>
      <c r="AE36" s="137" t="b">
        <v>1</v>
      </c>
      <c r="AF36" s="137" t="b">
        <f t="shared" si="53"/>
        <v>1</v>
      </c>
      <c r="AG36" s="137" t="b">
        <f t="shared" si="53"/>
        <v>1</v>
      </c>
      <c r="AH36" s="137" t="b">
        <v>1</v>
      </c>
      <c r="AI36" s="137" t="b">
        <v>1</v>
      </c>
      <c r="AJ36" s="137" t="b">
        <f t="shared" si="54"/>
        <v>1</v>
      </c>
      <c r="AK36" s="137" t="b">
        <v>1</v>
      </c>
      <c r="AL36" s="137" t="b">
        <f t="shared" si="55"/>
        <v>1</v>
      </c>
      <c r="AM36" s="137" t="b">
        <f t="shared" si="55"/>
        <v>1</v>
      </c>
      <c r="AN36" s="137" t="b">
        <v>1</v>
      </c>
      <c r="AO36" s="137" t="b">
        <v>1</v>
      </c>
      <c r="AT36" s="110" t="str">
        <f t="shared" si="49"/>
        <v>Refracing Equipment</v>
      </c>
      <c r="AU36" s="105" t="b">
        <v>0</v>
      </c>
      <c r="AV36" s="105" t="b">
        <v>0</v>
      </c>
      <c r="AW36" s="105" t="b">
        <v>0</v>
      </c>
      <c r="AX36" s="105" t="b">
        <v>0</v>
      </c>
      <c r="AY36" s="105" t="b">
        <f t="shared" si="50"/>
        <v>1</v>
      </c>
      <c r="AZ36" s="105" t="b">
        <v>0</v>
      </c>
      <c r="BA36" s="105" t="b">
        <v>0</v>
      </c>
      <c r="BB36" s="105" t="b">
        <v>0</v>
      </c>
      <c r="BC36" s="105" t="b">
        <f t="shared" si="51"/>
        <v>1</v>
      </c>
      <c r="BD36" s="105" t="b">
        <v>0</v>
      </c>
      <c r="BE36" s="105" t="b">
        <v>0</v>
      </c>
    </row>
    <row r="37" spans="1:57">
      <c r="A37" s="5" t="str">
        <f t="shared" si="29"/>
        <v>Y</v>
      </c>
      <c r="B37" s="5" t="str">
        <f t="shared" si="21"/>
        <v>Other Relocatable Equipment</v>
      </c>
      <c r="C37" s="56">
        <f t="shared" si="30"/>
        <v>571.65566998777626</v>
      </c>
      <c r="D37" s="56">
        <f t="shared" si="31"/>
        <v>193.66656833393935</v>
      </c>
      <c r="E37" s="56">
        <f t="shared" si="32"/>
        <v>44.04789325967004</v>
      </c>
      <c r="F37" s="56">
        <f t="shared" si="33"/>
        <v>0</v>
      </c>
      <c r="G37" s="56">
        <f t="shared" si="34"/>
        <v>44.04789325967004</v>
      </c>
      <c r="H37" s="56">
        <f t="shared" si="35"/>
        <v>31.910885963508427</v>
      </c>
      <c r="I37" s="56">
        <f t="shared" si="36"/>
        <v>0</v>
      </c>
      <c r="J37" s="56">
        <f t="shared" si="37"/>
        <v>0</v>
      </c>
      <c r="K37" s="56">
        <f t="shared" si="38"/>
        <v>31.910885963508427</v>
      </c>
      <c r="L37" s="56">
        <f t="shared" si="39"/>
        <v>12.021365691326148</v>
      </c>
      <c r="M37" s="56">
        <f t="shared" si="42"/>
        <v>0</v>
      </c>
      <c r="N37" s="56">
        <f t="shared" si="43"/>
        <v>30.953559384603174</v>
      </c>
      <c r="O37" s="56">
        <f t="shared" si="44"/>
        <v>0</v>
      </c>
      <c r="P37" s="56">
        <f t="shared" si="45"/>
        <v>0</v>
      </c>
      <c r="Q37" s="56">
        <f t="shared" si="46"/>
        <v>30.953559384603174</v>
      </c>
      <c r="R37" s="56">
        <f t="shared" si="47"/>
        <v>0</v>
      </c>
      <c r="S37" s="13"/>
      <c r="T37" s="13"/>
      <c r="U37" s="13"/>
      <c r="V37" s="118" t="s">
        <v>105</v>
      </c>
      <c r="W37" s="21" t="s">
        <v>114</v>
      </c>
      <c r="X37" s="61"/>
      <c r="Y37" s="105" t="str">
        <f t="shared" si="48"/>
        <v>Other Relocatable Equipment</v>
      </c>
      <c r="Z37" s="137" t="b">
        <v>1</v>
      </c>
      <c r="AA37" s="137" t="b">
        <v>1</v>
      </c>
      <c r="AB37" s="137" t="b">
        <v>1</v>
      </c>
      <c r="AC37" s="137" t="b">
        <f t="shared" si="52"/>
        <v>1</v>
      </c>
      <c r="AD37" s="137" t="b">
        <v>1</v>
      </c>
      <c r="AE37" s="137" t="b">
        <v>1</v>
      </c>
      <c r="AF37" s="137" t="b">
        <f t="shared" si="53"/>
        <v>1</v>
      </c>
      <c r="AG37" s="137" t="b">
        <f t="shared" si="53"/>
        <v>1</v>
      </c>
      <c r="AH37" s="137" t="b">
        <v>1</v>
      </c>
      <c r="AI37" s="137" t="b">
        <v>1</v>
      </c>
      <c r="AJ37" s="137" t="b">
        <f t="shared" si="54"/>
        <v>1</v>
      </c>
      <c r="AK37" s="137" t="b">
        <v>1</v>
      </c>
      <c r="AL37" s="137" t="b">
        <f t="shared" si="55"/>
        <v>1</v>
      </c>
      <c r="AM37" s="137" t="b">
        <f t="shared" si="55"/>
        <v>1</v>
      </c>
      <c r="AN37" s="137" t="b">
        <v>1</v>
      </c>
      <c r="AO37" s="137" t="b">
        <v>1</v>
      </c>
      <c r="AT37" s="110" t="str">
        <f t="shared" si="49"/>
        <v>Other Relocatable Equipment</v>
      </c>
      <c r="AU37" s="105" t="b">
        <v>0</v>
      </c>
      <c r="AV37" s="105" t="b">
        <v>0</v>
      </c>
      <c r="AW37" s="105" t="b">
        <v>0</v>
      </c>
      <c r="AX37" s="105" t="b">
        <v>0</v>
      </c>
      <c r="AY37" s="105" t="b">
        <f t="shared" si="50"/>
        <v>1</v>
      </c>
      <c r="AZ37" s="105" t="b">
        <v>0</v>
      </c>
      <c r="BA37" s="105" t="b">
        <v>1</v>
      </c>
      <c r="BB37" s="105" t="b">
        <v>1</v>
      </c>
      <c r="BC37" s="105" t="b">
        <f t="shared" si="51"/>
        <v>1</v>
      </c>
      <c r="BD37" s="105" t="b">
        <v>0</v>
      </c>
      <c r="BE37" s="105" t="b">
        <v>1</v>
      </c>
    </row>
    <row r="38" spans="1:57">
      <c r="A38" s="5" t="str">
        <f t="shared" si="29"/>
        <v>Y</v>
      </c>
      <c r="B38" s="5" t="str">
        <f t="shared" si="21"/>
        <v>Maintenance Operation Equipment</v>
      </c>
      <c r="C38" s="56">
        <f t="shared" si="30"/>
        <v>159.41629882171259</v>
      </c>
      <c r="D38" s="56">
        <f t="shared" si="31"/>
        <v>52.35521878192975</v>
      </c>
      <c r="E38" s="56">
        <f t="shared" si="32"/>
        <v>11.753212379616881</v>
      </c>
      <c r="F38" s="56">
        <f t="shared" si="33"/>
        <v>0</v>
      </c>
      <c r="G38" s="56">
        <f t="shared" si="34"/>
        <v>11.753212379616881</v>
      </c>
      <c r="H38" s="56">
        <f t="shared" si="35"/>
        <v>16.86051739548676</v>
      </c>
      <c r="I38" s="56">
        <f t="shared" si="36"/>
        <v>0</v>
      </c>
      <c r="J38" s="56">
        <f t="shared" si="37"/>
        <v>0</v>
      </c>
      <c r="K38" s="56">
        <f t="shared" si="38"/>
        <v>16.86051739548676</v>
      </c>
      <c r="L38" s="56">
        <f t="shared" si="39"/>
        <v>2.4611239702557026</v>
      </c>
      <c r="M38" s="56">
        <f t="shared" si="42"/>
        <v>0</v>
      </c>
      <c r="N38" s="56">
        <f t="shared" si="43"/>
        <v>16.354701873622158</v>
      </c>
      <c r="O38" s="56">
        <f t="shared" si="44"/>
        <v>0</v>
      </c>
      <c r="P38" s="56">
        <f t="shared" si="45"/>
        <v>0</v>
      </c>
      <c r="Q38" s="56">
        <f t="shared" si="46"/>
        <v>16.354701873622158</v>
      </c>
      <c r="R38" s="56">
        <f t="shared" si="47"/>
        <v>0</v>
      </c>
      <c r="S38" s="13"/>
      <c r="T38" s="13"/>
      <c r="U38" s="13"/>
      <c r="V38" s="118" t="s">
        <v>162</v>
      </c>
      <c r="W38" s="21" t="s">
        <v>114</v>
      </c>
      <c r="X38" s="61"/>
      <c r="Y38" s="105" t="str">
        <f t="shared" si="48"/>
        <v>Maintenance Operation Equipment</v>
      </c>
      <c r="Z38" s="137" t="b">
        <v>1</v>
      </c>
      <c r="AA38" s="137" t="b">
        <v>1</v>
      </c>
      <c r="AB38" s="137" t="b">
        <v>1</v>
      </c>
      <c r="AC38" s="137" t="b">
        <f t="shared" si="52"/>
        <v>1</v>
      </c>
      <c r="AD38" s="137" t="b">
        <v>1</v>
      </c>
      <c r="AE38" s="137" t="b">
        <v>1</v>
      </c>
      <c r="AF38" s="137" t="b">
        <f t="shared" si="53"/>
        <v>1</v>
      </c>
      <c r="AG38" s="137" t="b">
        <f t="shared" si="53"/>
        <v>1</v>
      </c>
      <c r="AH38" s="137" t="b">
        <v>1</v>
      </c>
      <c r="AI38" s="137" t="b">
        <v>1</v>
      </c>
      <c r="AJ38" s="137" t="b">
        <f t="shared" si="54"/>
        <v>1</v>
      </c>
      <c r="AK38" s="137" t="b">
        <v>1</v>
      </c>
      <c r="AL38" s="137" t="b">
        <f t="shared" si="55"/>
        <v>1</v>
      </c>
      <c r="AM38" s="137" t="b">
        <f t="shared" si="55"/>
        <v>1</v>
      </c>
      <c r="AN38" s="137" t="b">
        <v>1</v>
      </c>
      <c r="AO38" s="137" t="b">
        <v>1</v>
      </c>
      <c r="AT38" s="110" t="str">
        <f t="shared" si="49"/>
        <v>Maintenance Operation Equipment</v>
      </c>
      <c r="AU38" s="105" t="b">
        <v>0</v>
      </c>
      <c r="AV38" s="105" t="b">
        <v>0</v>
      </c>
      <c r="AW38" s="105" t="b">
        <v>0</v>
      </c>
      <c r="AX38" s="105" t="b">
        <v>0</v>
      </c>
      <c r="AY38" s="105" t="b">
        <f t="shared" si="50"/>
        <v>1</v>
      </c>
      <c r="AZ38" s="105" t="b">
        <v>0</v>
      </c>
      <c r="BA38" s="105" t="b">
        <v>0</v>
      </c>
      <c r="BB38" s="105" t="b">
        <v>0</v>
      </c>
      <c r="BC38" s="105" t="b">
        <f t="shared" si="51"/>
        <v>1</v>
      </c>
      <c r="BD38" s="105" t="b">
        <v>0</v>
      </c>
      <c r="BE38" s="105" t="b">
        <v>0</v>
      </c>
    </row>
    <row r="39" spans="1:57">
      <c r="A39" s="5" t="str">
        <f t="shared" si="29"/>
        <v>N</v>
      </c>
      <c r="B39" s="5" t="str">
        <f t="shared" si="21"/>
        <v>Construction Traffic, Well Pad - Running</v>
      </c>
      <c r="C39" s="56">
        <f t="shared" si="30"/>
        <v>0.48112190169993452</v>
      </c>
      <c r="D39" s="56">
        <f t="shared" si="31"/>
        <v>0.45600288901514613</v>
      </c>
      <c r="E39" s="56">
        <f t="shared" si="32"/>
        <v>5.2706724963670293E-2</v>
      </c>
      <c r="F39" s="56">
        <f t="shared" si="33"/>
        <v>7.5607445652994378E-3</v>
      </c>
      <c r="G39" s="56">
        <f t="shared" si="34"/>
        <v>6.0267469528969726E-2</v>
      </c>
      <c r="H39" s="56">
        <f t="shared" si="35"/>
        <v>2.7858187486007727E-2</v>
      </c>
      <c r="I39" s="56">
        <f t="shared" si="36"/>
        <v>6.793538980434695E-4</v>
      </c>
      <c r="J39" s="56">
        <f t="shared" si="37"/>
        <v>4.8245245457600025E-3</v>
      </c>
      <c r="K39" s="56">
        <f t="shared" si="38"/>
        <v>1.7261353445294163</v>
      </c>
      <c r="L39" s="56">
        <f t="shared" si="39"/>
        <v>1.9507697335647452E-3</v>
      </c>
      <c r="M39" s="56">
        <f t="shared" si="42"/>
        <v>1.6927732785996052</v>
      </c>
      <c r="N39" s="56">
        <f t="shared" si="43"/>
        <v>2.7005513933568769E-2</v>
      </c>
      <c r="O39" s="56">
        <f t="shared" si="44"/>
        <v>1.2629645615225302E-3</v>
      </c>
      <c r="P39" s="56">
        <f t="shared" si="45"/>
        <v>1.6291463451237581E-4</v>
      </c>
      <c r="Q39" s="56">
        <f t="shared" si="46"/>
        <v>0.21426320241836513</v>
      </c>
      <c r="R39" s="56">
        <f t="shared" si="47"/>
        <v>0.18583180928876147</v>
      </c>
      <c r="S39" s="13"/>
      <c r="T39" s="13"/>
      <c r="U39" s="13"/>
      <c r="V39" s="118" t="s">
        <v>107</v>
      </c>
      <c r="W39" s="21" t="s">
        <v>114</v>
      </c>
      <c r="X39" s="61"/>
      <c r="Y39" s="105" t="str">
        <f t="shared" si="48"/>
        <v>Construction Traffic, Well Pad - Running</v>
      </c>
      <c r="Z39" s="137" t="b">
        <v>1</v>
      </c>
      <c r="AA39" s="137" t="b">
        <v>1</v>
      </c>
      <c r="AB39" s="137" t="b">
        <v>1</v>
      </c>
      <c r="AC39" s="137" t="b">
        <v>1</v>
      </c>
      <c r="AD39" s="137" t="b">
        <v>1</v>
      </c>
      <c r="AE39" s="137" t="b">
        <v>1</v>
      </c>
      <c r="AF39" s="137" t="b">
        <v>1</v>
      </c>
      <c r="AG39" s="137" t="b">
        <v>1</v>
      </c>
      <c r="AH39" s="137" t="b">
        <v>1</v>
      </c>
      <c r="AI39" s="137" t="b">
        <v>1</v>
      </c>
      <c r="AJ39" s="137" t="b">
        <v>1</v>
      </c>
      <c r="AK39" s="137" t="b">
        <v>1</v>
      </c>
      <c r="AL39" s="137" t="b">
        <v>1</v>
      </c>
      <c r="AM39" s="137" t="b">
        <v>1</v>
      </c>
      <c r="AN39" s="137" t="b">
        <v>1</v>
      </c>
      <c r="AO39" s="137" t="b">
        <v>1</v>
      </c>
      <c r="AT39" s="110" t="str">
        <f t="shared" si="49"/>
        <v>Construction Traffic, Well Pad - Running</v>
      </c>
      <c r="AU39" s="105" t="b">
        <v>0</v>
      </c>
      <c r="AV39" s="105" t="b">
        <v>0</v>
      </c>
      <c r="AW39" s="105" t="b">
        <v>0</v>
      </c>
      <c r="AX39" s="105" t="b">
        <v>0</v>
      </c>
      <c r="AY39" s="105" t="b">
        <f t="shared" si="50"/>
        <v>1</v>
      </c>
      <c r="AZ39" s="105" t="b">
        <v>0</v>
      </c>
      <c r="BA39" s="105" t="b">
        <v>0</v>
      </c>
      <c r="BB39" s="105" t="b">
        <v>0</v>
      </c>
      <c r="BC39" s="105" t="b">
        <f t="shared" si="51"/>
        <v>0</v>
      </c>
      <c r="BD39" s="105" t="b">
        <v>0</v>
      </c>
      <c r="BE39" s="105" t="b">
        <v>0</v>
      </c>
    </row>
    <row r="40" spans="1:57">
      <c r="A40" s="5" t="str">
        <f t="shared" si="29"/>
        <v>N</v>
      </c>
      <c r="B40" s="5" t="str">
        <f t="shared" si="21"/>
        <v>Construction Traffic, Pipeline - Running</v>
      </c>
      <c r="C40" s="56">
        <f t="shared" si="30"/>
        <v>6.4868341476021787E-2</v>
      </c>
      <c r="D40" s="56">
        <f t="shared" si="31"/>
        <v>0.1240831638384821</v>
      </c>
      <c r="E40" s="56">
        <f t="shared" si="32"/>
        <v>1.250596956377307E-2</v>
      </c>
      <c r="F40" s="56">
        <f t="shared" si="33"/>
        <v>2.1411622241987462E-3</v>
      </c>
      <c r="G40" s="56">
        <f t="shared" si="34"/>
        <v>1.4647131787971815E-2</v>
      </c>
      <c r="H40" s="56">
        <f t="shared" si="35"/>
        <v>3.4862988612573581E-3</v>
      </c>
      <c r="I40" s="56">
        <f t="shared" si="36"/>
        <v>9.7567101937014883E-5</v>
      </c>
      <c r="J40" s="56">
        <f t="shared" si="37"/>
        <v>6.3270592043717397E-4</v>
      </c>
      <c r="K40" s="56">
        <f t="shared" si="38"/>
        <v>0.29056272412496814</v>
      </c>
      <c r="L40" s="56">
        <f t="shared" si="39"/>
        <v>2.5983576484585287E-4</v>
      </c>
      <c r="M40" s="56">
        <f t="shared" si="42"/>
        <v>0.28634615224133664</v>
      </c>
      <c r="N40" s="56">
        <f t="shared" si="43"/>
        <v>3.3757212598581826E-3</v>
      </c>
      <c r="O40" s="56">
        <f t="shared" si="44"/>
        <v>1.6562982658749795E-4</v>
      </c>
      <c r="P40" s="56">
        <f t="shared" si="45"/>
        <v>2.3397388186015338E-5</v>
      </c>
      <c r="Q40" s="56">
        <f t="shared" si="46"/>
        <v>3.4006560549331967E-2</v>
      </c>
      <c r="R40" s="56">
        <f t="shared" si="47"/>
        <v>3.0441812074700269E-2</v>
      </c>
      <c r="S40" s="13"/>
      <c r="T40" s="13"/>
      <c r="U40" s="13"/>
      <c r="V40" s="118" t="s">
        <v>166</v>
      </c>
      <c r="W40" s="21" t="s">
        <v>113</v>
      </c>
      <c r="X40" s="61"/>
      <c r="Y40" s="105" t="str">
        <f t="shared" si="48"/>
        <v>Construction Traffic, Pipeline - Running</v>
      </c>
      <c r="Z40" s="137" t="b">
        <v>1</v>
      </c>
      <c r="AA40" s="137" t="b">
        <v>1</v>
      </c>
      <c r="AB40" s="137" t="b">
        <v>1</v>
      </c>
      <c r="AC40" s="137" t="b">
        <v>1</v>
      </c>
      <c r="AD40" s="137" t="b">
        <v>1</v>
      </c>
      <c r="AE40" s="137" t="b">
        <v>1</v>
      </c>
      <c r="AF40" s="137" t="b">
        <v>1</v>
      </c>
      <c r="AG40" s="137" t="b">
        <v>1</v>
      </c>
      <c r="AH40" s="137" t="b">
        <v>1</v>
      </c>
      <c r="AI40" s="137" t="b">
        <v>1</v>
      </c>
      <c r="AJ40" s="137" t="b">
        <v>1</v>
      </c>
      <c r="AK40" s="137" t="b">
        <v>1</v>
      </c>
      <c r="AL40" s="137" t="b">
        <v>1</v>
      </c>
      <c r="AM40" s="137" t="b">
        <v>1</v>
      </c>
      <c r="AN40" s="137" t="b">
        <v>1</v>
      </c>
      <c r="AO40" s="137" t="b">
        <v>1</v>
      </c>
      <c r="AT40" s="110" t="str">
        <f t="shared" si="49"/>
        <v>Construction Traffic, Pipeline - Running</v>
      </c>
      <c r="AU40" s="105" t="b">
        <v>0</v>
      </c>
      <c r="AV40" s="105" t="b">
        <v>0</v>
      </c>
      <c r="AW40" s="105" t="b">
        <v>0</v>
      </c>
      <c r="AX40" s="105" t="b">
        <v>0</v>
      </c>
      <c r="AY40" s="105" t="b">
        <f t="shared" si="50"/>
        <v>1</v>
      </c>
      <c r="AZ40" s="105" t="b">
        <v>0</v>
      </c>
      <c r="BA40" s="105" t="b">
        <v>0</v>
      </c>
      <c r="BB40" s="105" t="b">
        <v>0</v>
      </c>
      <c r="BC40" s="105" t="b">
        <f t="shared" si="51"/>
        <v>0</v>
      </c>
      <c r="BD40" s="105" t="b">
        <v>0</v>
      </c>
      <c r="BE40" s="105" t="b">
        <v>0</v>
      </c>
    </row>
    <row r="41" spans="1:57">
      <c r="A41" s="5" t="str">
        <f t="shared" si="29"/>
        <v>N</v>
      </c>
      <c r="B41" s="5" t="str">
        <f t="shared" si="21"/>
        <v>Construction Traffic, Drilling - Running</v>
      </c>
      <c r="C41" s="56">
        <f t="shared" si="30"/>
        <v>17.264225657065772</v>
      </c>
      <c r="D41" s="56">
        <f t="shared" si="31"/>
        <v>13.887252103868908</v>
      </c>
      <c r="E41" s="56">
        <f t="shared" si="32"/>
        <v>1.7225446704877514</v>
      </c>
      <c r="F41" s="56">
        <f t="shared" si="33"/>
        <v>0.22293100017482831</v>
      </c>
      <c r="G41" s="56">
        <f t="shared" si="34"/>
        <v>1.9454756706625798</v>
      </c>
      <c r="H41" s="56">
        <f t="shared" si="35"/>
        <v>1.0057803989540375</v>
      </c>
      <c r="I41" s="56">
        <f t="shared" si="36"/>
        <v>2.398469194388933E-2</v>
      </c>
      <c r="J41" s="56">
        <f t="shared" si="37"/>
        <v>0.18287257781204433</v>
      </c>
      <c r="K41" s="56">
        <f t="shared" si="38"/>
        <v>60.254040231694283</v>
      </c>
      <c r="L41" s="56">
        <f t="shared" si="39"/>
        <v>6.9813866772709635E-2</v>
      </c>
      <c r="M41" s="56">
        <f t="shared" si="42"/>
        <v>59.041402562984317</v>
      </c>
      <c r="N41" s="56">
        <f t="shared" si="43"/>
        <v>0.97515147956902548</v>
      </c>
      <c r="O41" s="56">
        <f t="shared" si="44"/>
        <v>4.7872403929440858E-2</v>
      </c>
      <c r="P41" s="56">
        <f t="shared" si="45"/>
        <v>5.751725620265216E-3</v>
      </c>
      <c r="Q41" s="56">
        <f t="shared" si="46"/>
        <v>7.7172763738836903</v>
      </c>
      <c r="R41" s="56">
        <f t="shared" si="47"/>
        <v>6.6885007647649584</v>
      </c>
      <c r="S41" s="13"/>
      <c r="T41" s="13"/>
      <c r="U41" s="13"/>
      <c r="V41" s="118" t="s">
        <v>109</v>
      </c>
      <c r="W41" s="21" t="s">
        <v>113</v>
      </c>
      <c r="X41" s="61"/>
      <c r="Y41" s="105" t="str">
        <f t="shared" si="48"/>
        <v>Construction Traffic, Drilling - Running</v>
      </c>
      <c r="Z41" s="137" t="b">
        <v>1</v>
      </c>
      <c r="AA41" s="137" t="b">
        <v>1</v>
      </c>
      <c r="AB41" s="137" t="b">
        <v>1</v>
      </c>
      <c r="AC41" s="137" t="b">
        <v>1</v>
      </c>
      <c r="AD41" s="137" t="b">
        <v>1</v>
      </c>
      <c r="AE41" s="137" t="b">
        <v>1</v>
      </c>
      <c r="AF41" s="137" t="b">
        <v>1</v>
      </c>
      <c r="AG41" s="137" t="b">
        <v>1</v>
      </c>
      <c r="AH41" s="137" t="b">
        <v>1</v>
      </c>
      <c r="AI41" s="137" t="b">
        <v>1</v>
      </c>
      <c r="AJ41" s="137" t="b">
        <v>1</v>
      </c>
      <c r="AK41" s="137" t="b">
        <v>1</v>
      </c>
      <c r="AL41" s="137" t="b">
        <v>1</v>
      </c>
      <c r="AM41" s="137" t="b">
        <v>1</v>
      </c>
      <c r="AN41" s="137" t="b">
        <v>1</v>
      </c>
      <c r="AO41" s="137" t="b">
        <v>1</v>
      </c>
      <c r="AT41" s="110" t="str">
        <f t="shared" si="49"/>
        <v>Construction Traffic, Drilling - Running</v>
      </c>
      <c r="AU41" s="105" t="b">
        <v>0</v>
      </c>
      <c r="AV41" s="105" t="b">
        <v>0</v>
      </c>
      <c r="AW41" s="105" t="b">
        <v>0</v>
      </c>
      <c r="AX41" s="105" t="b">
        <v>0</v>
      </c>
      <c r="AY41" s="105" t="b">
        <f t="shared" si="50"/>
        <v>1</v>
      </c>
      <c r="AZ41" s="105" t="b">
        <v>0</v>
      </c>
      <c r="BA41" s="105" t="b">
        <v>0</v>
      </c>
      <c r="BB41" s="105" t="b">
        <v>0</v>
      </c>
      <c r="BC41" s="105" t="b">
        <f t="shared" si="51"/>
        <v>0</v>
      </c>
      <c r="BD41" s="105" t="b">
        <v>0</v>
      </c>
      <c r="BE41" s="105" t="b">
        <v>0</v>
      </c>
    </row>
    <row r="42" spans="1:57">
      <c r="A42" s="5" t="str">
        <f t="shared" si="29"/>
        <v>N</v>
      </c>
      <c r="B42" s="5" t="str">
        <f t="shared" si="21"/>
        <v>Completion Traffic - Running</v>
      </c>
      <c r="C42" s="56">
        <f t="shared" si="30"/>
        <v>23.070569211637945</v>
      </c>
      <c r="D42" s="56">
        <f t="shared" si="31"/>
        <v>12.374020215661785</v>
      </c>
      <c r="E42" s="56">
        <f t="shared" si="32"/>
        <v>1.790342770706814</v>
      </c>
      <c r="F42" s="56">
        <f t="shared" si="33"/>
        <v>0.18462698772118419</v>
      </c>
      <c r="G42" s="56">
        <f t="shared" si="34"/>
        <v>1.9749697584279982</v>
      </c>
      <c r="H42" s="56">
        <f t="shared" si="35"/>
        <v>1.3761819031108256</v>
      </c>
      <c r="I42" s="56">
        <f t="shared" si="36"/>
        <v>3.1634099066474665E-2</v>
      </c>
      <c r="J42" s="56">
        <f t="shared" si="37"/>
        <v>0.22034451828159643</v>
      </c>
      <c r="K42" s="56">
        <f t="shared" si="38"/>
        <v>89.123233571885876</v>
      </c>
      <c r="L42" s="56">
        <f t="shared" si="39"/>
        <v>9.348881919287988E-2</v>
      </c>
      <c r="M42" s="56">
        <f t="shared" si="42"/>
        <v>87.495073051426985</v>
      </c>
      <c r="N42" s="56">
        <f t="shared" si="43"/>
        <v>1.3346640049357403</v>
      </c>
      <c r="O42" s="56">
        <f t="shared" si="44"/>
        <v>5.7681803172712112E-2</v>
      </c>
      <c r="P42" s="56">
        <f t="shared" si="45"/>
        <v>7.5861168533510985E-3</v>
      </c>
      <c r="Q42" s="56">
        <f t="shared" si="46"/>
        <v>10.658355496063523</v>
      </c>
      <c r="R42" s="56">
        <f t="shared" si="47"/>
        <v>9.2584235711017211</v>
      </c>
      <c r="S42" s="13"/>
      <c r="T42" s="13"/>
      <c r="U42" s="13"/>
      <c r="V42" s="118" t="s">
        <v>167</v>
      </c>
      <c r="W42" s="21" t="s">
        <v>113</v>
      </c>
      <c r="X42" s="61"/>
      <c r="Y42" s="105" t="str">
        <f t="shared" si="48"/>
        <v>Completion Traffic - Running</v>
      </c>
      <c r="Z42" s="137" t="b">
        <v>1</v>
      </c>
      <c r="AA42" s="137" t="b">
        <v>1</v>
      </c>
      <c r="AB42" s="137" t="b">
        <v>1</v>
      </c>
      <c r="AC42" s="137" t="b">
        <v>1</v>
      </c>
      <c r="AD42" s="137" t="b">
        <v>1</v>
      </c>
      <c r="AE42" s="137" t="b">
        <v>1</v>
      </c>
      <c r="AF42" s="137" t="b">
        <v>1</v>
      </c>
      <c r="AG42" s="137" t="b">
        <v>1</v>
      </c>
      <c r="AH42" s="137" t="b">
        <v>1</v>
      </c>
      <c r="AI42" s="137" t="b">
        <v>1</v>
      </c>
      <c r="AJ42" s="137" t="b">
        <v>1</v>
      </c>
      <c r="AK42" s="137" t="b">
        <v>1</v>
      </c>
      <c r="AL42" s="137" t="b">
        <v>1</v>
      </c>
      <c r="AM42" s="137" t="b">
        <v>1</v>
      </c>
      <c r="AN42" s="137" t="b">
        <v>1</v>
      </c>
      <c r="AO42" s="137" t="b">
        <v>1</v>
      </c>
      <c r="AT42" s="110" t="str">
        <f t="shared" si="49"/>
        <v>Completion Traffic - Running</v>
      </c>
      <c r="AU42" s="105" t="b">
        <v>0</v>
      </c>
      <c r="AV42" s="105" t="b">
        <v>0</v>
      </c>
      <c r="AW42" s="105" t="b">
        <v>0</v>
      </c>
      <c r="AX42" s="105" t="b">
        <v>0</v>
      </c>
      <c r="AY42" s="105" t="b">
        <f t="shared" si="50"/>
        <v>1</v>
      </c>
      <c r="AZ42" s="105" t="b">
        <v>0</v>
      </c>
      <c r="BA42" s="105" t="b">
        <v>0</v>
      </c>
      <c r="BB42" s="105" t="b">
        <v>0</v>
      </c>
      <c r="BC42" s="105" t="b">
        <f t="shared" si="51"/>
        <v>0</v>
      </c>
      <c r="BD42" s="105" t="b">
        <v>0</v>
      </c>
      <c r="BE42" s="105" t="b">
        <v>0</v>
      </c>
    </row>
    <row r="43" spans="1:57">
      <c r="A43" s="5" t="str">
        <f t="shared" si="29"/>
        <v>N</v>
      </c>
      <c r="B43" s="5" t="str">
        <f t="shared" si="21"/>
        <v>Recompletion Traffic - Running</v>
      </c>
      <c r="C43" s="56">
        <f t="shared" si="30"/>
        <v>0.48166163736373818</v>
      </c>
      <c r="D43" s="56">
        <f t="shared" si="31"/>
        <v>0.25933448877561283</v>
      </c>
      <c r="E43" s="56">
        <f t="shared" si="32"/>
        <v>2.7132918332186312E-2</v>
      </c>
      <c r="F43" s="56">
        <f t="shared" si="33"/>
        <v>3.3121549958292293E-3</v>
      </c>
      <c r="G43" s="56">
        <f t="shared" si="34"/>
        <v>3.0445073328015545E-2</v>
      </c>
      <c r="H43" s="56">
        <f t="shared" si="35"/>
        <v>2.9168403721141288E-2</v>
      </c>
      <c r="I43" s="56">
        <f t="shared" si="36"/>
        <v>7.6162112554983906E-4</v>
      </c>
      <c r="J43" s="56">
        <f t="shared" si="37"/>
        <v>4.8686073883543752E-3</v>
      </c>
      <c r="K43" s="56">
        <f t="shared" si="38"/>
        <v>1.8445311442321184</v>
      </c>
      <c r="L43" s="56">
        <f t="shared" si="39"/>
        <v>2.114551248890591E-3</v>
      </c>
      <c r="M43" s="56">
        <f t="shared" si="42"/>
        <v>1.8097325119970726</v>
      </c>
      <c r="N43" s="56">
        <f t="shared" si="43"/>
        <v>2.8285434508088524E-2</v>
      </c>
      <c r="O43" s="56">
        <f t="shared" si="44"/>
        <v>6.3725202666754105E-4</v>
      </c>
      <c r="P43" s="56">
        <f t="shared" si="45"/>
        <v>9.132150012012461E-5</v>
      </c>
      <c r="Q43" s="56">
        <f t="shared" si="46"/>
        <v>0.24483845615620053</v>
      </c>
      <c r="R43" s="56">
        <f t="shared" si="47"/>
        <v>0.21582444812132434</v>
      </c>
      <c r="S43" s="13"/>
      <c r="T43" s="13"/>
      <c r="U43" s="13"/>
      <c r="V43" s="118" t="s">
        <v>110</v>
      </c>
      <c r="W43" s="21" t="s">
        <v>114</v>
      </c>
      <c r="X43" s="61"/>
      <c r="Y43" s="105" t="str">
        <f t="shared" si="48"/>
        <v>Recompletion Traffic - Running</v>
      </c>
      <c r="Z43" s="137" t="b">
        <v>1</v>
      </c>
      <c r="AA43" s="137" t="b">
        <v>1</v>
      </c>
      <c r="AB43" s="137" t="b">
        <v>1</v>
      </c>
      <c r="AC43" s="137" t="b">
        <v>1</v>
      </c>
      <c r="AD43" s="137" t="b">
        <v>1</v>
      </c>
      <c r="AE43" s="137" t="b">
        <v>1</v>
      </c>
      <c r="AF43" s="137" t="b">
        <v>1</v>
      </c>
      <c r="AG43" s="137" t="b">
        <v>1</v>
      </c>
      <c r="AH43" s="137" t="b">
        <v>1</v>
      </c>
      <c r="AI43" s="137" t="b">
        <v>1</v>
      </c>
      <c r="AJ43" s="137" t="b">
        <v>1</v>
      </c>
      <c r="AK43" s="137" t="b">
        <v>1</v>
      </c>
      <c r="AL43" s="137" t="b">
        <v>1</v>
      </c>
      <c r="AM43" s="137" t="b">
        <v>1</v>
      </c>
      <c r="AN43" s="137" t="b">
        <v>1</v>
      </c>
      <c r="AO43" s="137" t="b">
        <v>1</v>
      </c>
      <c r="AT43" s="110" t="str">
        <f t="shared" si="49"/>
        <v>Recompletion Traffic - Running</v>
      </c>
      <c r="AU43" s="105" t="b">
        <v>0</v>
      </c>
      <c r="AV43" s="105" t="b">
        <v>0</v>
      </c>
      <c r="AW43" s="105" t="b">
        <v>0</v>
      </c>
      <c r="AX43" s="105" t="b">
        <v>0</v>
      </c>
      <c r="AY43" s="105" t="b">
        <f t="shared" si="50"/>
        <v>1</v>
      </c>
      <c r="AZ43" s="105" t="b">
        <v>0</v>
      </c>
      <c r="BA43" s="105" t="b">
        <v>0</v>
      </c>
      <c r="BB43" s="105" t="b">
        <v>0</v>
      </c>
      <c r="BC43" s="105" t="b">
        <f t="shared" si="51"/>
        <v>0</v>
      </c>
      <c r="BD43" s="105" t="b">
        <v>0</v>
      </c>
      <c r="BE43" s="105" t="b">
        <v>0</v>
      </c>
    </row>
    <row r="44" spans="1:57">
      <c r="A44" s="5" t="str">
        <f t="shared" si="29"/>
        <v>Y</v>
      </c>
      <c r="B44" s="5" t="str">
        <f t="shared" si="21"/>
        <v>Production Traffic - Running</v>
      </c>
      <c r="C44" s="56">
        <f t="shared" si="30"/>
        <v>8.3301596507118845</v>
      </c>
      <c r="D44" s="56">
        <f t="shared" si="31"/>
        <v>14.672415400865384</v>
      </c>
      <c r="E44" s="56">
        <f t="shared" si="32"/>
        <v>1.4944946650061686</v>
      </c>
      <c r="F44" s="56">
        <f t="shared" si="33"/>
        <v>0.25313670949346267</v>
      </c>
      <c r="G44" s="56">
        <f t="shared" si="34"/>
        <v>1.7476313744996315</v>
      </c>
      <c r="H44" s="56">
        <f t="shared" si="35"/>
        <v>0.4544474052439732</v>
      </c>
      <c r="I44" s="56">
        <f t="shared" si="36"/>
        <v>1.2429714869013868E-2</v>
      </c>
      <c r="J44" s="56">
        <f t="shared" si="37"/>
        <v>7.7416684637624023E-2</v>
      </c>
      <c r="K44" s="56">
        <f t="shared" si="38"/>
        <v>42.758342821824257</v>
      </c>
      <c r="L44" s="56">
        <f t="shared" si="39"/>
        <v>3.3405141368513983E-2</v>
      </c>
      <c r="M44" s="56">
        <f t="shared" si="42"/>
        <v>42.214049017073641</v>
      </c>
      <c r="N44" s="56">
        <f t="shared" si="43"/>
        <v>0.44011613046336229</v>
      </c>
      <c r="O44" s="56">
        <f t="shared" si="44"/>
        <v>2.0266145162736445E-2</v>
      </c>
      <c r="P44" s="56">
        <f t="shared" si="45"/>
        <v>2.9807472882999973E-3</v>
      </c>
      <c r="Q44" s="56">
        <f t="shared" si="46"/>
        <v>4.775030958623792</v>
      </c>
      <c r="R44" s="56">
        <f t="shared" si="47"/>
        <v>4.3116679357093934</v>
      </c>
      <c r="S44" s="13"/>
      <c r="T44" s="13"/>
      <c r="U44" s="13"/>
      <c r="V44" s="118" t="s">
        <v>168</v>
      </c>
      <c r="W44" s="21" t="s">
        <v>113</v>
      </c>
      <c r="X44" s="61"/>
      <c r="Y44" s="105" t="str">
        <f t="shared" si="48"/>
        <v>Production Traffic - Running</v>
      </c>
      <c r="Z44" s="137" t="b">
        <v>1</v>
      </c>
      <c r="AA44" s="137" t="b">
        <v>1</v>
      </c>
      <c r="AB44" s="137" t="b">
        <v>1</v>
      </c>
      <c r="AC44" s="137" t="b">
        <v>1</v>
      </c>
      <c r="AD44" s="137" t="b">
        <v>1</v>
      </c>
      <c r="AE44" s="137" t="b">
        <v>1</v>
      </c>
      <c r="AF44" s="137" t="b">
        <v>1</v>
      </c>
      <c r="AG44" s="137" t="b">
        <v>1</v>
      </c>
      <c r="AH44" s="137" t="b">
        <v>1</v>
      </c>
      <c r="AI44" s="137" t="b">
        <v>1</v>
      </c>
      <c r="AJ44" s="137" t="b">
        <v>1</v>
      </c>
      <c r="AK44" s="137" t="b">
        <v>1</v>
      </c>
      <c r="AL44" s="137" t="b">
        <v>1</v>
      </c>
      <c r="AM44" s="137" t="b">
        <v>1</v>
      </c>
      <c r="AN44" s="137" t="b">
        <v>1</v>
      </c>
      <c r="AO44" s="137" t="b">
        <v>1</v>
      </c>
      <c r="AT44" s="110" t="str">
        <f t="shared" si="49"/>
        <v>Production Traffic - Running</v>
      </c>
      <c r="AU44" s="105" t="b">
        <v>0</v>
      </c>
      <c r="AV44" s="105" t="b">
        <v>0</v>
      </c>
      <c r="AW44" s="105" t="b">
        <v>0</v>
      </c>
      <c r="AX44" s="105" t="b">
        <v>0</v>
      </c>
      <c r="AY44" s="105" t="b">
        <f t="shared" si="50"/>
        <v>1</v>
      </c>
      <c r="AZ44" s="105" t="b">
        <v>0</v>
      </c>
      <c r="BA44" s="105" t="b">
        <v>0</v>
      </c>
      <c r="BB44" s="105" t="b">
        <v>0</v>
      </c>
      <c r="BC44" s="105" t="b">
        <f t="shared" si="51"/>
        <v>0</v>
      </c>
      <c r="BD44" s="105" t="b">
        <v>0</v>
      </c>
      <c r="BE44" s="105" t="b">
        <v>0</v>
      </c>
    </row>
    <row r="45" spans="1:57">
      <c r="A45" s="5" t="str">
        <f t="shared" si="29"/>
        <v>Y</v>
      </c>
      <c r="B45" s="5" t="str">
        <f t="shared" si="21"/>
        <v>Maintenance Operation Traffic - Running</v>
      </c>
      <c r="C45" s="56">
        <f t="shared" si="30"/>
        <v>2.5279458975804858</v>
      </c>
      <c r="D45" s="56">
        <f t="shared" si="31"/>
        <v>2.5488807850945499</v>
      </c>
      <c r="E45" s="56">
        <f t="shared" si="32"/>
        <v>0.2926984640756759</v>
      </c>
      <c r="F45" s="56">
        <f t="shared" si="33"/>
        <v>4.2384432471800876E-2</v>
      </c>
      <c r="G45" s="56">
        <f t="shared" si="34"/>
        <v>0.33508289654747675</v>
      </c>
      <c r="H45" s="56">
        <f t="shared" si="35"/>
        <v>0.14537135045651375</v>
      </c>
      <c r="I45" s="56">
        <f t="shared" si="36"/>
        <v>3.568359530233902E-3</v>
      </c>
      <c r="J45" s="56">
        <f t="shared" si="37"/>
        <v>2.7107213911559885E-2</v>
      </c>
      <c r="K45" s="56">
        <f t="shared" si="38"/>
        <v>8.5571619263839622</v>
      </c>
      <c r="L45" s="56">
        <f t="shared" si="39"/>
        <v>1.0239287981798285E-2</v>
      </c>
      <c r="M45" s="56">
        <f t="shared" si="42"/>
        <v>8.3811150024856556</v>
      </c>
      <c r="N45" s="56">
        <f t="shared" si="43"/>
        <v>0.14091230864368651</v>
      </c>
      <c r="O45" s="56">
        <f t="shared" si="44"/>
        <v>7.096130191642137E-3</v>
      </c>
      <c r="P45" s="56">
        <f t="shared" si="45"/>
        <v>8.5572181796360976E-4</v>
      </c>
      <c r="Q45" s="56">
        <f t="shared" si="46"/>
        <v>1.111294295392899</v>
      </c>
      <c r="R45" s="56">
        <f t="shared" si="47"/>
        <v>0.96243013473960681</v>
      </c>
      <c r="S45" s="13"/>
      <c r="T45" s="13"/>
      <c r="U45" s="13"/>
      <c r="V45" s="118" t="s">
        <v>111</v>
      </c>
      <c r="W45" s="21" t="s">
        <v>113</v>
      </c>
      <c r="X45" s="61"/>
      <c r="Y45" s="105" t="str">
        <f t="shared" si="48"/>
        <v>Maintenance Operation Traffic - Running</v>
      </c>
      <c r="Z45" s="137" t="b">
        <v>1</v>
      </c>
      <c r="AA45" s="137" t="b">
        <v>1</v>
      </c>
      <c r="AB45" s="137" t="b">
        <v>1</v>
      </c>
      <c r="AC45" s="137" t="b">
        <v>1</v>
      </c>
      <c r="AD45" s="137" t="b">
        <v>1</v>
      </c>
      <c r="AE45" s="137" t="b">
        <v>1</v>
      </c>
      <c r="AF45" s="137" t="b">
        <v>1</v>
      </c>
      <c r="AG45" s="137" t="b">
        <v>1</v>
      </c>
      <c r="AH45" s="137" t="b">
        <v>1</v>
      </c>
      <c r="AI45" s="137" t="b">
        <v>1</v>
      </c>
      <c r="AJ45" s="137" t="b">
        <v>1</v>
      </c>
      <c r="AK45" s="137" t="b">
        <v>1</v>
      </c>
      <c r="AL45" s="137" t="b">
        <v>1</v>
      </c>
      <c r="AM45" s="137" t="b">
        <v>1</v>
      </c>
      <c r="AN45" s="137" t="b">
        <v>1</v>
      </c>
      <c r="AO45" s="137" t="b">
        <v>1</v>
      </c>
      <c r="AT45" s="110" t="str">
        <f t="shared" si="49"/>
        <v>Maintenance Operation Traffic - Running</v>
      </c>
      <c r="AU45" s="105" t="b">
        <v>0</v>
      </c>
      <c r="AV45" s="105" t="b">
        <v>0</v>
      </c>
      <c r="AW45" s="105" t="b">
        <v>0</v>
      </c>
      <c r="AX45" s="105" t="b">
        <v>0</v>
      </c>
      <c r="AY45" s="105" t="b">
        <f t="shared" si="50"/>
        <v>1</v>
      </c>
      <c r="AZ45" s="105" t="b">
        <v>0</v>
      </c>
      <c r="BA45" s="105" t="b">
        <v>0</v>
      </c>
      <c r="BB45" s="105" t="b">
        <v>0</v>
      </c>
      <c r="BC45" s="105" t="b">
        <f t="shared" si="51"/>
        <v>0</v>
      </c>
      <c r="BD45" s="105" t="b">
        <v>0</v>
      </c>
      <c r="BE45" s="105" t="b">
        <v>0</v>
      </c>
    </row>
    <row r="46" spans="1:57">
      <c r="A46" s="5" t="str">
        <f t="shared" si="29"/>
        <v>Y</v>
      </c>
      <c r="B46" s="5" t="str">
        <f t="shared" si="21"/>
        <v>Employee Commuter Traffic - Running</v>
      </c>
      <c r="C46" s="56">
        <f t="shared" si="30"/>
        <v>33.861976376468064</v>
      </c>
      <c r="D46" s="56">
        <f t="shared" si="31"/>
        <v>88.967881166622519</v>
      </c>
      <c r="E46" s="56">
        <f t="shared" si="32"/>
        <v>6.2156325220222621</v>
      </c>
      <c r="F46" s="56">
        <f t="shared" si="33"/>
        <v>0.9225819389452633</v>
      </c>
      <c r="G46" s="56">
        <f t="shared" si="34"/>
        <v>7.1382144609675251</v>
      </c>
      <c r="H46" s="56">
        <f t="shared" si="35"/>
        <v>1.2886556001782374</v>
      </c>
      <c r="I46" s="56">
        <f t="shared" si="36"/>
        <v>0.10150453457547255</v>
      </c>
      <c r="J46" s="56">
        <f t="shared" si="37"/>
        <v>0.55717312616547576</v>
      </c>
      <c r="K46" s="56">
        <f t="shared" si="38"/>
        <v>8719.6534011616586</v>
      </c>
      <c r="L46" s="56">
        <f t="shared" si="39"/>
        <v>0.21926575829946224</v>
      </c>
      <c r="M46" s="56">
        <f t="shared" si="42"/>
        <v>8717.7060679007409</v>
      </c>
      <c r="N46" s="56">
        <f t="shared" si="43"/>
        <v>1.2444921039225374</v>
      </c>
      <c r="O46" s="56">
        <f t="shared" si="44"/>
        <v>0.14585691109100152</v>
      </c>
      <c r="P46" s="56">
        <f t="shared" si="45"/>
        <v>2.434158098287232E-2</v>
      </c>
      <c r="Q46" s="56">
        <f t="shared" si="46"/>
        <v>2070.3061180214522</v>
      </c>
      <c r="R46" s="56">
        <f t="shared" si="47"/>
        <v>2068.8914274254557</v>
      </c>
      <c r="S46" s="13"/>
      <c r="T46" s="13"/>
      <c r="U46" s="13"/>
      <c r="V46" s="118" t="s">
        <v>169</v>
      </c>
      <c r="W46" s="21" t="s">
        <v>114</v>
      </c>
      <c r="X46" s="61"/>
      <c r="Y46" s="105" t="str">
        <f t="shared" si="48"/>
        <v>Employee Commuter Traffic - Running</v>
      </c>
      <c r="Z46" s="137" t="b">
        <v>1</v>
      </c>
      <c r="AA46" s="137" t="b">
        <v>1</v>
      </c>
      <c r="AB46" s="137" t="b">
        <v>1</v>
      </c>
      <c r="AC46" s="137" t="b">
        <v>1</v>
      </c>
      <c r="AD46" s="137" t="b">
        <v>1</v>
      </c>
      <c r="AE46" s="137" t="b">
        <v>1</v>
      </c>
      <c r="AF46" s="137" t="b">
        <v>1</v>
      </c>
      <c r="AG46" s="137" t="b">
        <v>1</v>
      </c>
      <c r="AH46" s="137" t="b">
        <v>1</v>
      </c>
      <c r="AI46" s="137" t="b">
        <v>1</v>
      </c>
      <c r="AJ46" s="137" t="b">
        <v>1</v>
      </c>
      <c r="AK46" s="137" t="b">
        <v>1</v>
      </c>
      <c r="AL46" s="137" t="b">
        <v>1</v>
      </c>
      <c r="AM46" s="137" t="b">
        <v>1</v>
      </c>
      <c r="AN46" s="137" t="b">
        <v>1</v>
      </c>
      <c r="AO46" s="137" t="b">
        <v>1</v>
      </c>
      <c r="AT46" s="110" t="str">
        <f t="shared" si="49"/>
        <v>Employee Commuter Traffic - Running</v>
      </c>
      <c r="AU46" s="105" t="b">
        <v>0</v>
      </c>
      <c r="AV46" s="105" t="b">
        <v>0</v>
      </c>
      <c r="AW46" s="105" t="b">
        <v>0</v>
      </c>
      <c r="AX46" s="105" t="b">
        <v>0</v>
      </c>
      <c r="AY46" s="105" t="b">
        <f t="shared" si="50"/>
        <v>1</v>
      </c>
      <c r="AZ46" s="105" t="b">
        <v>0</v>
      </c>
      <c r="BA46" s="105" t="b">
        <v>0</v>
      </c>
      <c r="BB46" s="105" t="b">
        <v>0</v>
      </c>
      <c r="BC46" s="105" t="b">
        <f t="shared" si="51"/>
        <v>0</v>
      </c>
      <c r="BD46" s="105" t="b">
        <v>0</v>
      </c>
      <c r="BE46" s="105" t="b">
        <v>0</v>
      </c>
    </row>
    <row r="47" spans="1:57">
      <c r="A47" s="5" t="str">
        <f t="shared" si="29"/>
        <v>N</v>
      </c>
      <c r="B47" s="5" t="str">
        <f t="shared" si="21"/>
        <v>Ancillary Traffic - Running</v>
      </c>
      <c r="C47" s="56">
        <f t="shared" si="30"/>
        <v>0.20105125913476235</v>
      </c>
      <c r="D47" s="56">
        <f t="shared" si="31"/>
        <v>3.9173716040700839</v>
      </c>
      <c r="E47" s="56">
        <f t="shared" si="32"/>
        <v>9.1379175350403227E-2</v>
      </c>
      <c r="F47" s="56">
        <f t="shared" si="33"/>
        <v>4.6448688431146364E-2</v>
      </c>
      <c r="G47" s="56">
        <f t="shared" si="34"/>
        <v>0.13782786378154957</v>
      </c>
      <c r="H47" s="56">
        <f t="shared" si="35"/>
        <v>6.1366286401083932E-3</v>
      </c>
      <c r="I47" s="56">
        <f t="shared" si="36"/>
        <v>3.6637642727609513E-3</v>
      </c>
      <c r="J47" s="56">
        <f t="shared" si="37"/>
        <v>2.1519832649169589E-2</v>
      </c>
      <c r="K47" s="56">
        <f t="shared" si="38"/>
        <v>17.070581487323082</v>
      </c>
      <c r="L47" s="56">
        <f t="shared" si="39"/>
        <v>5.6875074851494697E-3</v>
      </c>
      <c r="M47" s="56">
        <f t="shared" si="42"/>
        <v>17.039261261761041</v>
      </c>
      <c r="N47" s="56">
        <f t="shared" si="43"/>
        <v>5.6506916510479571E-3</v>
      </c>
      <c r="O47" s="56">
        <f t="shared" si="44"/>
        <v>5.6334512390238279E-3</v>
      </c>
      <c r="P47" s="56">
        <f t="shared" si="45"/>
        <v>8.786013120757948E-4</v>
      </c>
      <c r="Q47" s="56">
        <f t="shared" si="46"/>
        <v>1.7115635667071813</v>
      </c>
      <c r="R47" s="56">
        <f t="shared" si="47"/>
        <v>1.6994008225050339</v>
      </c>
      <c r="S47" s="13"/>
      <c r="T47" s="13"/>
      <c r="U47" s="13"/>
      <c r="V47" s="118" t="s">
        <v>112</v>
      </c>
      <c r="W47" s="21" t="s">
        <v>114</v>
      </c>
      <c r="X47" s="61"/>
      <c r="Y47" s="105" t="str">
        <f t="shared" si="48"/>
        <v>Ancillary Traffic - Running</v>
      </c>
      <c r="Z47" s="137" t="b">
        <v>1</v>
      </c>
      <c r="AA47" s="137" t="b">
        <v>1</v>
      </c>
      <c r="AB47" s="137" t="b">
        <v>1</v>
      </c>
      <c r="AC47" s="137" t="b">
        <v>1</v>
      </c>
      <c r="AD47" s="137" t="b">
        <v>1</v>
      </c>
      <c r="AE47" s="137" t="b">
        <v>1</v>
      </c>
      <c r="AF47" s="137" t="b">
        <v>1</v>
      </c>
      <c r="AG47" s="137" t="b">
        <v>1</v>
      </c>
      <c r="AH47" s="137" t="b">
        <v>1</v>
      </c>
      <c r="AI47" s="137" t="b">
        <v>1</v>
      </c>
      <c r="AJ47" s="137" t="b">
        <v>1</v>
      </c>
      <c r="AK47" s="137" t="b">
        <v>1</v>
      </c>
      <c r="AL47" s="137" t="b">
        <v>1</v>
      </c>
      <c r="AM47" s="137" t="b">
        <v>1</v>
      </c>
      <c r="AN47" s="137" t="b">
        <v>1</v>
      </c>
      <c r="AO47" s="137" t="b">
        <v>1</v>
      </c>
      <c r="AT47" s="110" t="str">
        <f t="shared" si="49"/>
        <v>Ancillary Traffic - Running</v>
      </c>
      <c r="AU47" s="105" t="b">
        <v>0</v>
      </c>
      <c r="AV47" s="105" t="b">
        <v>0</v>
      </c>
      <c r="AW47" s="105" t="b">
        <v>0</v>
      </c>
      <c r="AX47" s="105" t="b">
        <v>0</v>
      </c>
      <c r="AY47" s="105" t="b">
        <f t="shared" si="50"/>
        <v>1</v>
      </c>
      <c r="AZ47" s="105" t="b">
        <v>0</v>
      </c>
      <c r="BA47" s="105" t="b">
        <v>0</v>
      </c>
      <c r="BB47" s="105" t="b">
        <v>0</v>
      </c>
      <c r="BC47" s="105" t="b">
        <f t="shared" si="51"/>
        <v>0</v>
      </c>
      <c r="BD47" s="105" t="b">
        <v>0</v>
      </c>
      <c r="BE47" s="105" t="b">
        <v>0</v>
      </c>
    </row>
    <row r="48" spans="1:57">
      <c r="B48" s="5" t="s">
        <v>26</v>
      </c>
      <c r="C48" s="56">
        <f t="shared" ref="C48:L48" si="56">SUM(C22:C47)</f>
        <v>1055.4131026758223</v>
      </c>
      <c r="D48" s="56">
        <f t="shared" si="56"/>
        <v>455.39054214798659</v>
      </c>
      <c r="E48" s="56">
        <f t="shared" si="56"/>
        <v>83.782106391235999</v>
      </c>
      <c r="F48" s="56">
        <f t="shared" si="56"/>
        <v>1.9416108771283935</v>
      </c>
      <c r="G48" s="56">
        <f t="shared" si="56"/>
        <v>85.723717268364396</v>
      </c>
      <c r="H48" s="56">
        <f t="shared" si="56"/>
        <v>63.819536178714266</v>
      </c>
      <c r="I48" s="56">
        <f t="shared" si="56"/>
        <v>0.17832370638337558</v>
      </c>
      <c r="J48" s="56">
        <f t="shared" si="56"/>
        <v>1.0967597913120217</v>
      </c>
      <c r="K48" s="56">
        <f t="shared" si="56"/>
        <v>9016.1842906662914</v>
      </c>
      <c r="L48" s="56">
        <f t="shared" si="56"/>
        <v>19.445189892879196</v>
      </c>
      <c r="M48" s="56">
        <f>SUM(M22:M47)</f>
        <v>8951.0896709898825</v>
      </c>
      <c r="N48" s="56">
        <f t="shared" ref="N48:Q48" si="57">SUM(N22:N47)</f>
        <v>61.896822785273841</v>
      </c>
      <c r="O48" s="56">
        <f t="shared" si="57"/>
        <v>0.28647269120133445</v>
      </c>
      <c r="P48" s="56">
        <f t="shared" si="57"/>
        <v>4.2672127397646552E-2</v>
      </c>
      <c r="Q48" s="56">
        <f t="shared" si="57"/>
        <v>2158.4454819789071</v>
      </c>
      <c r="R48" s="56">
        <f t="shared" ref="R48" si="58">SUM(R22:R47)</f>
        <v>2096.2195143750341</v>
      </c>
      <c r="S48" s="13"/>
      <c r="T48" s="13"/>
      <c r="U48" s="13"/>
      <c r="W48" s="105"/>
      <c r="X48" s="6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T48" s="60"/>
    </row>
    <row r="49" spans="2:114">
      <c r="J49" s="61"/>
      <c r="K49" s="61"/>
      <c r="N49" s="14"/>
      <c r="O49" s="14"/>
      <c r="P49" s="14"/>
      <c r="Q49" s="14"/>
      <c r="R49" s="14"/>
      <c r="S49" s="14"/>
      <c r="T49" s="14"/>
      <c r="U49" s="14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T49" s="62"/>
    </row>
    <row r="50" spans="2:114"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T50" s="62"/>
    </row>
    <row r="51" spans="2:114"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</row>
    <row r="52" spans="2:114"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</row>
    <row r="53" spans="2:114"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</row>
    <row r="54" spans="2:114">
      <c r="M54" s="3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</row>
    <row r="55" spans="2:114">
      <c r="B55" s="54"/>
      <c r="C55" s="54" t="s">
        <v>18</v>
      </c>
      <c r="D55" s="57" t="s">
        <v>2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8"/>
    </row>
    <row r="56" spans="2:114">
      <c r="B56" s="63"/>
      <c r="C56" s="54" t="s">
        <v>77</v>
      </c>
      <c r="D56" s="57"/>
      <c r="E56" s="57"/>
      <c r="F56" s="57"/>
      <c r="G56" s="57"/>
      <c r="H56" s="57"/>
      <c r="I56" s="57"/>
      <c r="J56" s="54" t="s">
        <v>78</v>
      </c>
      <c r="K56" s="57"/>
      <c r="L56" s="57"/>
      <c r="M56" s="57"/>
      <c r="N56" s="57"/>
      <c r="O56" s="57"/>
      <c r="P56" s="57"/>
      <c r="Q56" s="54" t="s">
        <v>73</v>
      </c>
      <c r="R56" s="57"/>
      <c r="S56" s="57"/>
      <c r="T56" s="57"/>
      <c r="U56" s="57"/>
      <c r="V56" s="57"/>
      <c r="W56" s="57"/>
      <c r="X56" s="54" t="s">
        <v>87</v>
      </c>
      <c r="Y56" s="57"/>
      <c r="Z56" s="57"/>
      <c r="AA56" s="57"/>
      <c r="AB56" s="57"/>
      <c r="AC56" s="57"/>
      <c r="AD56" s="57"/>
      <c r="AE56" s="54" t="s">
        <v>81</v>
      </c>
      <c r="AF56" s="57"/>
      <c r="AG56" s="57"/>
      <c r="AH56" s="57"/>
      <c r="AI56" s="57"/>
      <c r="AJ56" s="57"/>
      <c r="AK56" s="57"/>
      <c r="AL56" s="54" t="s">
        <v>83</v>
      </c>
      <c r="AM56" s="57"/>
      <c r="AN56" s="57"/>
      <c r="AO56" s="57"/>
      <c r="AP56" s="57"/>
      <c r="AQ56" s="57"/>
      <c r="AR56" s="57"/>
      <c r="AS56" s="54" t="s">
        <v>84</v>
      </c>
      <c r="AT56" s="57"/>
      <c r="AU56" s="57"/>
      <c r="AV56" s="57"/>
      <c r="AW56" s="57"/>
      <c r="AX56" s="57"/>
      <c r="AY56" s="57"/>
      <c r="AZ56" s="54" t="s">
        <v>85</v>
      </c>
      <c r="BA56" s="57"/>
      <c r="BB56" s="57"/>
      <c r="BC56" s="57"/>
      <c r="BD56" s="57"/>
      <c r="BE56" s="57"/>
      <c r="BF56" s="57"/>
      <c r="BG56" s="54" t="s">
        <v>74</v>
      </c>
      <c r="BH56" s="57"/>
      <c r="BI56" s="57"/>
      <c r="BJ56" s="57"/>
      <c r="BK56" s="57"/>
      <c r="BL56" s="57"/>
      <c r="BM56" s="57"/>
      <c r="BN56" s="54" t="s">
        <v>79</v>
      </c>
      <c r="BO56" s="57"/>
      <c r="BP56" s="57"/>
      <c r="BQ56" s="57"/>
      <c r="BR56" s="57"/>
      <c r="BS56" s="57"/>
      <c r="BT56" s="57"/>
      <c r="BU56" s="54" t="s">
        <v>123</v>
      </c>
      <c r="BV56" s="57"/>
      <c r="BW56" s="57"/>
      <c r="BX56" s="57"/>
      <c r="BY56" s="57"/>
      <c r="BZ56" s="57"/>
      <c r="CA56" s="57"/>
      <c r="CB56" s="54" t="s">
        <v>135</v>
      </c>
      <c r="CC56" s="57"/>
      <c r="CD56" s="57"/>
      <c r="CE56" s="57"/>
      <c r="CF56" s="57"/>
      <c r="CG56" s="57"/>
      <c r="CH56" s="57"/>
      <c r="CI56" s="54" t="s">
        <v>136</v>
      </c>
      <c r="CJ56" s="57"/>
      <c r="CK56" s="57"/>
      <c r="CL56" s="57"/>
      <c r="CM56" s="57"/>
      <c r="CN56" s="57"/>
      <c r="CO56" s="57"/>
      <c r="CP56" s="54" t="s">
        <v>137</v>
      </c>
      <c r="CQ56" s="57"/>
      <c r="CR56" s="57"/>
      <c r="CS56" s="57"/>
      <c r="CT56" s="57"/>
      <c r="CU56" s="57"/>
      <c r="CV56" s="57"/>
      <c r="CW56" s="54" t="s">
        <v>133</v>
      </c>
      <c r="CX56" s="57"/>
      <c r="CY56" s="57"/>
      <c r="CZ56" s="57"/>
      <c r="DA56" s="57"/>
      <c r="DB56" s="57"/>
      <c r="DC56" s="57"/>
      <c r="DD56" s="54" t="s">
        <v>134</v>
      </c>
      <c r="DE56" s="57"/>
      <c r="DF56" s="57"/>
      <c r="DG56" s="57"/>
      <c r="DH56" s="57"/>
      <c r="DI56" s="57"/>
      <c r="DJ56" s="58"/>
    </row>
    <row r="57" spans="2:114">
      <c r="B57" s="54" t="s">
        <v>50</v>
      </c>
      <c r="C57" s="54" t="s">
        <v>36</v>
      </c>
      <c r="D57" s="59" t="s">
        <v>37</v>
      </c>
      <c r="E57" s="59" t="s">
        <v>38</v>
      </c>
      <c r="F57" s="59" t="s">
        <v>39</v>
      </c>
      <c r="G57" s="59" t="s">
        <v>40</v>
      </c>
      <c r="H57" s="59" t="s">
        <v>41</v>
      </c>
      <c r="I57" s="59" t="s">
        <v>42</v>
      </c>
      <c r="J57" s="54" t="s">
        <v>36</v>
      </c>
      <c r="K57" s="59" t="s">
        <v>37</v>
      </c>
      <c r="L57" s="59" t="s">
        <v>38</v>
      </c>
      <c r="M57" s="59" t="s">
        <v>39</v>
      </c>
      <c r="N57" s="59" t="s">
        <v>40</v>
      </c>
      <c r="O57" s="59" t="s">
        <v>41</v>
      </c>
      <c r="P57" s="59" t="s">
        <v>42</v>
      </c>
      <c r="Q57" s="54" t="s">
        <v>36</v>
      </c>
      <c r="R57" s="59" t="s">
        <v>37</v>
      </c>
      <c r="S57" s="59" t="s">
        <v>38</v>
      </c>
      <c r="T57" s="59" t="s">
        <v>39</v>
      </c>
      <c r="U57" s="59" t="s">
        <v>40</v>
      </c>
      <c r="V57" s="59" t="s">
        <v>41</v>
      </c>
      <c r="W57" s="59" t="s">
        <v>42</v>
      </c>
      <c r="X57" s="54" t="s">
        <v>36</v>
      </c>
      <c r="Y57" s="59" t="s">
        <v>37</v>
      </c>
      <c r="Z57" s="59" t="s">
        <v>38</v>
      </c>
      <c r="AA57" s="59" t="s">
        <v>39</v>
      </c>
      <c r="AB57" s="59" t="s">
        <v>40</v>
      </c>
      <c r="AC57" s="59" t="s">
        <v>41</v>
      </c>
      <c r="AD57" s="59" t="s">
        <v>42</v>
      </c>
      <c r="AE57" s="54" t="s">
        <v>36</v>
      </c>
      <c r="AF57" s="59" t="s">
        <v>37</v>
      </c>
      <c r="AG57" s="59" t="s">
        <v>38</v>
      </c>
      <c r="AH57" s="59" t="s">
        <v>39</v>
      </c>
      <c r="AI57" s="59" t="s">
        <v>40</v>
      </c>
      <c r="AJ57" s="59" t="s">
        <v>41</v>
      </c>
      <c r="AK57" s="59" t="s">
        <v>42</v>
      </c>
      <c r="AL57" s="54" t="s">
        <v>36</v>
      </c>
      <c r="AM57" s="59" t="s">
        <v>37</v>
      </c>
      <c r="AN57" s="59" t="s">
        <v>38</v>
      </c>
      <c r="AO57" s="59" t="s">
        <v>39</v>
      </c>
      <c r="AP57" s="59" t="s">
        <v>40</v>
      </c>
      <c r="AQ57" s="59" t="s">
        <v>41</v>
      </c>
      <c r="AR57" s="59" t="s">
        <v>42</v>
      </c>
      <c r="AS57" s="54" t="s">
        <v>36</v>
      </c>
      <c r="AT57" s="59" t="s">
        <v>37</v>
      </c>
      <c r="AU57" s="59" t="s">
        <v>38</v>
      </c>
      <c r="AV57" s="59" t="s">
        <v>39</v>
      </c>
      <c r="AW57" s="59" t="s">
        <v>40</v>
      </c>
      <c r="AX57" s="59" t="s">
        <v>41</v>
      </c>
      <c r="AY57" s="59" t="s">
        <v>42</v>
      </c>
      <c r="AZ57" s="54" t="s">
        <v>36</v>
      </c>
      <c r="BA57" s="59" t="s">
        <v>37</v>
      </c>
      <c r="BB57" s="59" t="s">
        <v>38</v>
      </c>
      <c r="BC57" s="59" t="s">
        <v>39</v>
      </c>
      <c r="BD57" s="59" t="s">
        <v>40</v>
      </c>
      <c r="BE57" s="59" t="s">
        <v>41</v>
      </c>
      <c r="BF57" s="59" t="s">
        <v>42</v>
      </c>
      <c r="BG57" s="54" t="s">
        <v>36</v>
      </c>
      <c r="BH57" s="59" t="s">
        <v>37</v>
      </c>
      <c r="BI57" s="59" t="s">
        <v>38</v>
      </c>
      <c r="BJ57" s="59" t="s">
        <v>39</v>
      </c>
      <c r="BK57" s="59" t="s">
        <v>40</v>
      </c>
      <c r="BL57" s="59" t="s">
        <v>41</v>
      </c>
      <c r="BM57" s="59" t="s">
        <v>42</v>
      </c>
      <c r="BN57" s="54" t="s">
        <v>36</v>
      </c>
      <c r="BO57" s="59" t="s">
        <v>37</v>
      </c>
      <c r="BP57" s="59" t="s">
        <v>38</v>
      </c>
      <c r="BQ57" s="59" t="s">
        <v>39</v>
      </c>
      <c r="BR57" s="59" t="s">
        <v>40</v>
      </c>
      <c r="BS57" s="59" t="s">
        <v>41</v>
      </c>
      <c r="BT57" s="59" t="s">
        <v>42</v>
      </c>
      <c r="BU57" s="54" t="s">
        <v>36</v>
      </c>
      <c r="BV57" s="59" t="s">
        <v>37</v>
      </c>
      <c r="BW57" s="59" t="s">
        <v>38</v>
      </c>
      <c r="BX57" s="59" t="s">
        <v>39</v>
      </c>
      <c r="BY57" s="59" t="s">
        <v>40</v>
      </c>
      <c r="BZ57" s="59" t="s">
        <v>41</v>
      </c>
      <c r="CA57" s="59" t="s">
        <v>42</v>
      </c>
      <c r="CB57" s="54" t="s">
        <v>36</v>
      </c>
      <c r="CC57" s="59" t="s">
        <v>37</v>
      </c>
      <c r="CD57" s="59" t="s">
        <v>38</v>
      </c>
      <c r="CE57" s="59" t="s">
        <v>39</v>
      </c>
      <c r="CF57" s="59" t="s">
        <v>40</v>
      </c>
      <c r="CG57" s="59" t="s">
        <v>41</v>
      </c>
      <c r="CH57" s="59" t="s">
        <v>42</v>
      </c>
      <c r="CI57" s="54" t="s">
        <v>36</v>
      </c>
      <c r="CJ57" s="59" t="s">
        <v>37</v>
      </c>
      <c r="CK57" s="59" t="s">
        <v>38</v>
      </c>
      <c r="CL57" s="59" t="s">
        <v>39</v>
      </c>
      <c r="CM57" s="59" t="s">
        <v>40</v>
      </c>
      <c r="CN57" s="59" t="s">
        <v>41</v>
      </c>
      <c r="CO57" s="59" t="s">
        <v>42</v>
      </c>
      <c r="CP57" s="54" t="s">
        <v>36</v>
      </c>
      <c r="CQ57" s="59" t="s">
        <v>37</v>
      </c>
      <c r="CR57" s="59" t="s">
        <v>38</v>
      </c>
      <c r="CS57" s="59" t="s">
        <v>39</v>
      </c>
      <c r="CT57" s="59" t="s">
        <v>40</v>
      </c>
      <c r="CU57" s="59" t="s">
        <v>41</v>
      </c>
      <c r="CV57" s="59" t="s">
        <v>42</v>
      </c>
      <c r="CW57" s="54" t="s">
        <v>36</v>
      </c>
      <c r="CX57" s="59" t="s">
        <v>37</v>
      </c>
      <c r="CY57" s="59" t="s">
        <v>38</v>
      </c>
      <c r="CZ57" s="59" t="s">
        <v>39</v>
      </c>
      <c r="DA57" s="59" t="s">
        <v>40</v>
      </c>
      <c r="DB57" s="59" t="s">
        <v>41</v>
      </c>
      <c r="DC57" s="59" t="s">
        <v>42</v>
      </c>
      <c r="DD57" s="54" t="s">
        <v>36</v>
      </c>
      <c r="DE57" s="59" t="s">
        <v>37</v>
      </c>
      <c r="DF57" s="59" t="s">
        <v>38</v>
      </c>
      <c r="DG57" s="59" t="s">
        <v>39</v>
      </c>
      <c r="DH57" s="59" t="s">
        <v>40</v>
      </c>
      <c r="DI57" s="59" t="s">
        <v>41</v>
      </c>
      <c r="DJ57" s="64" t="s">
        <v>42</v>
      </c>
    </row>
    <row r="58" spans="2:114">
      <c r="B58" s="54" t="s">
        <v>57</v>
      </c>
      <c r="C58" s="65">
        <v>0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5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5">
        <v>0</v>
      </c>
      <c r="R58" s="66">
        <v>0</v>
      </c>
      <c r="S58" s="66">
        <v>0</v>
      </c>
      <c r="T58" s="66">
        <v>0</v>
      </c>
      <c r="U58" s="66">
        <v>0</v>
      </c>
      <c r="V58" s="66">
        <v>0</v>
      </c>
      <c r="W58" s="66">
        <v>0</v>
      </c>
      <c r="X58" s="65">
        <v>0</v>
      </c>
      <c r="Y58" s="66">
        <v>0</v>
      </c>
      <c r="Z58" s="66">
        <v>0</v>
      </c>
      <c r="AA58" s="66">
        <v>0</v>
      </c>
      <c r="AB58" s="66">
        <v>0</v>
      </c>
      <c r="AC58" s="66">
        <v>0</v>
      </c>
      <c r="AD58" s="66">
        <v>0</v>
      </c>
      <c r="AE58" s="65">
        <v>0</v>
      </c>
      <c r="AF58" s="66">
        <v>0</v>
      </c>
      <c r="AG58" s="66">
        <v>0</v>
      </c>
      <c r="AH58" s="66">
        <v>0</v>
      </c>
      <c r="AI58" s="66">
        <v>0</v>
      </c>
      <c r="AJ58" s="66">
        <v>0</v>
      </c>
      <c r="AK58" s="66">
        <v>0</v>
      </c>
      <c r="AL58" s="65">
        <v>0</v>
      </c>
      <c r="AM58" s="66">
        <v>0</v>
      </c>
      <c r="AN58" s="66">
        <v>0</v>
      </c>
      <c r="AO58" s="66">
        <v>0</v>
      </c>
      <c r="AP58" s="66">
        <v>0</v>
      </c>
      <c r="AQ58" s="66">
        <v>0</v>
      </c>
      <c r="AR58" s="66">
        <v>0</v>
      </c>
      <c r="AS58" s="65">
        <v>0</v>
      </c>
      <c r="AT58" s="66">
        <v>0</v>
      </c>
      <c r="AU58" s="66">
        <v>0</v>
      </c>
      <c r="AV58" s="66">
        <v>0</v>
      </c>
      <c r="AW58" s="66">
        <v>0</v>
      </c>
      <c r="AX58" s="66">
        <v>0</v>
      </c>
      <c r="AY58" s="66">
        <v>0</v>
      </c>
      <c r="AZ58" s="65">
        <v>0</v>
      </c>
      <c r="BA58" s="66">
        <v>0</v>
      </c>
      <c r="BB58" s="66">
        <v>0</v>
      </c>
      <c r="BC58" s="66">
        <v>0</v>
      </c>
      <c r="BD58" s="66">
        <v>0</v>
      </c>
      <c r="BE58" s="66">
        <v>0</v>
      </c>
      <c r="BF58" s="66">
        <v>0</v>
      </c>
      <c r="BG58" s="65">
        <v>0</v>
      </c>
      <c r="BH58" s="66">
        <v>3.4644610556809701</v>
      </c>
      <c r="BI58" s="66">
        <v>2.3282668384952753E-2</v>
      </c>
      <c r="BJ58" s="66">
        <v>6.984800515485827E-2</v>
      </c>
      <c r="BK58" s="66">
        <v>0.11175680824777322</v>
      </c>
      <c r="BL58" s="66">
        <v>0.47962296873002674</v>
      </c>
      <c r="BM58" s="66">
        <v>9.3130673539811026E-3</v>
      </c>
      <c r="BN58" s="65">
        <v>0</v>
      </c>
      <c r="BO58" s="66">
        <v>0</v>
      </c>
      <c r="BP58" s="66">
        <v>0</v>
      </c>
      <c r="BQ58" s="66">
        <v>0</v>
      </c>
      <c r="BR58" s="66">
        <v>0</v>
      </c>
      <c r="BS58" s="66">
        <v>0</v>
      </c>
      <c r="BT58" s="66">
        <v>0</v>
      </c>
      <c r="BU58" s="65">
        <v>0</v>
      </c>
      <c r="BV58" s="66">
        <v>3.4644610556809701</v>
      </c>
      <c r="BW58" s="66">
        <v>2.3282668384952753E-2</v>
      </c>
      <c r="BX58" s="66">
        <v>6.984800515485827E-2</v>
      </c>
      <c r="BY58" s="66">
        <v>0.11175680824777322</v>
      </c>
      <c r="BZ58" s="66">
        <v>0.47962296873002674</v>
      </c>
      <c r="CA58" s="66">
        <v>9.3130673539811026E-3</v>
      </c>
      <c r="CB58" s="65">
        <v>0</v>
      </c>
      <c r="CC58" s="66">
        <v>0</v>
      </c>
      <c r="CD58" s="66">
        <v>0</v>
      </c>
      <c r="CE58" s="66">
        <v>0</v>
      </c>
      <c r="CF58" s="66">
        <v>0</v>
      </c>
      <c r="CG58" s="66">
        <v>0</v>
      </c>
      <c r="CH58" s="66">
        <v>0</v>
      </c>
      <c r="CI58" s="65">
        <v>0</v>
      </c>
      <c r="CJ58" s="66">
        <v>0</v>
      </c>
      <c r="CK58" s="66">
        <v>0</v>
      </c>
      <c r="CL58" s="66">
        <v>0</v>
      </c>
      <c r="CM58" s="66">
        <v>0</v>
      </c>
      <c r="CN58" s="66">
        <v>0</v>
      </c>
      <c r="CO58" s="66">
        <v>0</v>
      </c>
      <c r="CP58" s="65">
        <v>0</v>
      </c>
      <c r="CQ58" s="66">
        <v>0</v>
      </c>
      <c r="CR58" s="66">
        <v>0</v>
      </c>
      <c r="CS58" s="66">
        <v>0</v>
      </c>
      <c r="CT58" s="66">
        <v>0</v>
      </c>
      <c r="CU58" s="66">
        <v>0</v>
      </c>
      <c r="CV58" s="66">
        <v>0</v>
      </c>
      <c r="CW58" s="65">
        <v>0</v>
      </c>
      <c r="CX58" s="66">
        <v>1.9043490649400603</v>
      </c>
      <c r="CY58" s="66">
        <v>1.2798044791263846E-2</v>
      </c>
      <c r="CZ58" s="66">
        <v>3.8394134373791536E-2</v>
      </c>
      <c r="DA58" s="66">
        <v>6.1430614998066457E-2</v>
      </c>
      <c r="DB58" s="66">
        <v>0.26363972270003522</v>
      </c>
      <c r="DC58" s="66">
        <v>5.1192179165055387E-3</v>
      </c>
      <c r="DD58" s="65">
        <v>0</v>
      </c>
      <c r="DE58" s="66">
        <v>1.9043490649400603</v>
      </c>
      <c r="DF58" s="66">
        <v>1.2798044791263846E-2</v>
      </c>
      <c r="DG58" s="66">
        <v>3.8394134373791536E-2</v>
      </c>
      <c r="DH58" s="66">
        <v>6.1430614998066457E-2</v>
      </c>
      <c r="DI58" s="66">
        <v>0.26363972270003522</v>
      </c>
      <c r="DJ58" s="67">
        <v>5.1192179165055387E-3</v>
      </c>
    </row>
    <row r="59" spans="2:114">
      <c r="B59" s="47" t="s">
        <v>60</v>
      </c>
      <c r="C59" s="68">
        <v>0</v>
      </c>
      <c r="D59" s="69">
        <v>0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8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  <c r="P59" s="69">
        <v>0</v>
      </c>
      <c r="Q59" s="68">
        <v>0</v>
      </c>
      <c r="R59" s="69">
        <v>0</v>
      </c>
      <c r="S59" s="69">
        <v>0</v>
      </c>
      <c r="T59" s="69">
        <v>0</v>
      </c>
      <c r="U59" s="69">
        <v>0</v>
      </c>
      <c r="V59" s="69">
        <v>0</v>
      </c>
      <c r="W59" s="69">
        <v>0</v>
      </c>
      <c r="X59" s="68">
        <v>0</v>
      </c>
      <c r="Y59" s="69">
        <v>0</v>
      </c>
      <c r="Z59" s="69">
        <v>0</v>
      </c>
      <c r="AA59" s="69">
        <v>0</v>
      </c>
      <c r="AB59" s="69">
        <v>0</v>
      </c>
      <c r="AC59" s="69">
        <v>0</v>
      </c>
      <c r="AD59" s="69">
        <v>0</v>
      </c>
      <c r="AE59" s="68">
        <v>0</v>
      </c>
      <c r="AF59" s="69">
        <v>0</v>
      </c>
      <c r="AG59" s="69">
        <v>0</v>
      </c>
      <c r="AH59" s="69">
        <v>0</v>
      </c>
      <c r="AI59" s="69">
        <v>0</v>
      </c>
      <c r="AJ59" s="69">
        <v>0</v>
      </c>
      <c r="AK59" s="69">
        <v>0</v>
      </c>
      <c r="AL59" s="68">
        <v>0</v>
      </c>
      <c r="AM59" s="69">
        <v>0</v>
      </c>
      <c r="AN59" s="69">
        <v>0</v>
      </c>
      <c r="AO59" s="69">
        <v>0</v>
      </c>
      <c r="AP59" s="69">
        <v>0</v>
      </c>
      <c r="AQ59" s="69">
        <v>0</v>
      </c>
      <c r="AR59" s="69">
        <v>0</v>
      </c>
      <c r="AS59" s="68">
        <v>0</v>
      </c>
      <c r="AT59" s="69">
        <v>0</v>
      </c>
      <c r="AU59" s="69">
        <v>0</v>
      </c>
      <c r="AV59" s="69">
        <v>0</v>
      </c>
      <c r="AW59" s="69">
        <v>0</v>
      </c>
      <c r="AX59" s="69">
        <v>0</v>
      </c>
      <c r="AY59" s="69">
        <v>0</v>
      </c>
      <c r="AZ59" s="68">
        <v>0</v>
      </c>
      <c r="BA59" s="69">
        <v>0</v>
      </c>
      <c r="BB59" s="69">
        <v>0</v>
      </c>
      <c r="BC59" s="69">
        <v>0</v>
      </c>
      <c r="BD59" s="69">
        <v>0</v>
      </c>
      <c r="BE59" s="69">
        <v>0</v>
      </c>
      <c r="BF59" s="69">
        <v>0</v>
      </c>
      <c r="BG59" s="68">
        <v>0</v>
      </c>
      <c r="BH59" s="69">
        <v>9.3858688283339742</v>
      </c>
      <c r="BI59" s="69">
        <v>6.3077075459233689E-2</v>
      </c>
      <c r="BJ59" s="69">
        <v>0.18923122637770109</v>
      </c>
      <c r="BK59" s="69">
        <v>0.30276996220432173</v>
      </c>
      <c r="BL59" s="69">
        <v>1.2993877544602142</v>
      </c>
      <c r="BM59" s="69">
        <v>2.523083018369348E-2</v>
      </c>
      <c r="BN59" s="68">
        <v>0</v>
      </c>
      <c r="BO59" s="69">
        <v>0</v>
      </c>
      <c r="BP59" s="69">
        <v>0</v>
      </c>
      <c r="BQ59" s="69">
        <v>0</v>
      </c>
      <c r="BR59" s="69">
        <v>0</v>
      </c>
      <c r="BS59" s="69">
        <v>0</v>
      </c>
      <c r="BT59" s="69">
        <v>0</v>
      </c>
      <c r="BU59" s="68">
        <v>0</v>
      </c>
      <c r="BV59" s="69">
        <v>9.3858688283339742</v>
      </c>
      <c r="BW59" s="69">
        <v>6.3077075459233689E-2</v>
      </c>
      <c r="BX59" s="69">
        <v>0.18923122637770109</v>
      </c>
      <c r="BY59" s="69">
        <v>0.30276996220432173</v>
      </c>
      <c r="BZ59" s="69">
        <v>1.2993877544602142</v>
      </c>
      <c r="CA59" s="69">
        <v>2.523083018369348E-2</v>
      </c>
      <c r="CB59" s="68">
        <v>0</v>
      </c>
      <c r="CC59" s="69">
        <v>0</v>
      </c>
      <c r="CD59" s="69">
        <v>0</v>
      </c>
      <c r="CE59" s="69">
        <v>0</v>
      </c>
      <c r="CF59" s="69">
        <v>0</v>
      </c>
      <c r="CG59" s="69">
        <v>0</v>
      </c>
      <c r="CH59" s="69">
        <v>0</v>
      </c>
      <c r="CI59" s="68">
        <v>0</v>
      </c>
      <c r="CJ59" s="69">
        <v>0</v>
      </c>
      <c r="CK59" s="69">
        <v>0</v>
      </c>
      <c r="CL59" s="69">
        <v>0</v>
      </c>
      <c r="CM59" s="69">
        <v>0</v>
      </c>
      <c r="CN59" s="69">
        <v>0</v>
      </c>
      <c r="CO59" s="69">
        <v>0</v>
      </c>
      <c r="CP59" s="68">
        <v>0</v>
      </c>
      <c r="CQ59" s="69">
        <v>0</v>
      </c>
      <c r="CR59" s="69">
        <v>0</v>
      </c>
      <c r="CS59" s="69">
        <v>0</v>
      </c>
      <c r="CT59" s="69">
        <v>0</v>
      </c>
      <c r="CU59" s="69">
        <v>0</v>
      </c>
      <c r="CV59" s="69">
        <v>0</v>
      </c>
      <c r="CW59" s="68">
        <v>0</v>
      </c>
      <c r="CX59" s="69">
        <v>1.4078803242500961</v>
      </c>
      <c r="CY59" s="69">
        <v>9.4615613188850541E-3</v>
      </c>
      <c r="CZ59" s="69">
        <v>2.8384683956655162E-2</v>
      </c>
      <c r="DA59" s="69">
        <v>4.5415494330648259E-2</v>
      </c>
      <c r="DB59" s="69">
        <v>0.19490816316903212</v>
      </c>
      <c r="DC59" s="69">
        <v>3.7846245275540216E-3</v>
      </c>
      <c r="DD59" s="68">
        <v>0</v>
      </c>
      <c r="DE59" s="69">
        <v>1.4078803242500961</v>
      </c>
      <c r="DF59" s="69">
        <v>9.4615613188850541E-3</v>
      </c>
      <c r="DG59" s="69">
        <v>2.8384683956655162E-2</v>
      </c>
      <c r="DH59" s="69">
        <v>4.5415494330648259E-2</v>
      </c>
      <c r="DI59" s="69">
        <v>0.19490816316903212</v>
      </c>
      <c r="DJ59" s="70">
        <v>3.7846245275540216E-3</v>
      </c>
    </row>
    <row r="60" spans="2:114">
      <c r="B60" s="47" t="s">
        <v>103</v>
      </c>
      <c r="C60" s="68">
        <v>0</v>
      </c>
      <c r="D60" s="69">
        <v>1.8142155552506738E-2</v>
      </c>
      <c r="E60" s="69">
        <v>1.2192308839050227E-4</v>
      </c>
      <c r="F60" s="69">
        <v>3.6576926517150682E-4</v>
      </c>
      <c r="G60" s="69">
        <v>5.8523082427441083E-4</v>
      </c>
      <c r="H60" s="69">
        <v>2.5116156208443464E-3</v>
      </c>
      <c r="I60" s="69">
        <v>4.8769235356200905E-5</v>
      </c>
      <c r="J60" s="68">
        <v>0</v>
      </c>
      <c r="K60" s="69">
        <v>1.7315679162238071E-2</v>
      </c>
      <c r="L60" s="69">
        <v>1.1636881157418057E-4</v>
      </c>
      <c r="M60" s="69">
        <v>3.4910643472254172E-4</v>
      </c>
      <c r="N60" s="69">
        <v>5.5857029555606669E-4</v>
      </c>
      <c r="O60" s="69">
        <v>2.3971975184281197E-3</v>
      </c>
      <c r="P60" s="69">
        <v>4.6547524629672231E-5</v>
      </c>
      <c r="Q60" s="68">
        <v>0</v>
      </c>
      <c r="R60" s="69">
        <v>2.8317279855766403E-3</v>
      </c>
      <c r="S60" s="69">
        <v>1.90304300105957E-5</v>
      </c>
      <c r="T60" s="69">
        <v>5.7091290031787106E-5</v>
      </c>
      <c r="U60" s="69">
        <v>9.1346064050859359E-5</v>
      </c>
      <c r="V60" s="69">
        <v>3.9202685821827142E-4</v>
      </c>
      <c r="W60" s="69">
        <v>7.6121720042382808E-6</v>
      </c>
      <c r="X60" s="68">
        <v>0</v>
      </c>
      <c r="Y60" s="69">
        <v>2.7300768523243446E-4</v>
      </c>
      <c r="Z60" s="69">
        <v>1.8347290674222746E-6</v>
      </c>
      <c r="AA60" s="69">
        <v>5.5041872022668235E-6</v>
      </c>
      <c r="AB60" s="69">
        <v>8.806699523626917E-6</v>
      </c>
      <c r="AC60" s="69">
        <v>3.7795418788898857E-5</v>
      </c>
      <c r="AD60" s="69">
        <v>7.3389162696890986E-7</v>
      </c>
      <c r="AE60" s="68">
        <v>0</v>
      </c>
      <c r="AF60" s="69">
        <v>3.1047356708090749E-3</v>
      </c>
      <c r="AG60" s="69">
        <v>2.0865159078017975E-5</v>
      </c>
      <c r="AH60" s="69">
        <v>6.2595477234053931E-5</v>
      </c>
      <c r="AI60" s="69">
        <v>1.0015276357448627E-4</v>
      </c>
      <c r="AJ60" s="69">
        <v>4.298222770071703E-4</v>
      </c>
      <c r="AK60" s="69">
        <v>8.3460636312071905E-6</v>
      </c>
      <c r="AL60" s="68">
        <v>0</v>
      </c>
      <c r="AM60" s="69">
        <v>1.1124281990480482E-3</v>
      </c>
      <c r="AN60" s="69">
        <v>7.4759959613444097E-6</v>
      </c>
      <c r="AO60" s="69">
        <v>2.2427987884033231E-5</v>
      </c>
      <c r="AP60" s="69">
        <v>3.5884780614453168E-5</v>
      </c>
      <c r="AQ60" s="69">
        <v>1.5400551680369484E-4</v>
      </c>
      <c r="AR60" s="69">
        <v>2.9903983845377641E-6</v>
      </c>
      <c r="AS60" s="68">
        <v>0</v>
      </c>
      <c r="AT60" s="69">
        <v>0</v>
      </c>
      <c r="AU60" s="69">
        <v>0</v>
      </c>
      <c r="AV60" s="69">
        <v>0</v>
      </c>
      <c r="AW60" s="69">
        <v>0</v>
      </c>
      <c r="AX60" s="69">
        <v>0</v>
      </c>
      <c r="AY60" s="69">
        <v>0</v>
      </c>
      <c r="AZ60" s="68">
        <v>0</v>
      </c>
      <c r="BA60" s="69">
        <v>0</v>
      </c>
      <c r="BB60" s="69">
        <v>0</v>
      </c>
      <c r="BC60" s="69">
        <v>0</v>
      </c>
      <c r="BD60" s="69">
        <v>0</v>
      </c>
      <c r="BE60" s="69">
        <v>0</v>
      </c>
      <c r="BF60" s="69">
        <v>0</v>
      </c>
      <c r="BG60" s="68">
        <v>0</v>
      </c>
      <c r="BH60" s="69">
        <v>1.1124281990480482E-3</v>
      </c>
      <c r="BI60" s="69">
        <v>7.4759959613444097E-6</v>
      </c>
      <c r="BJ60" s="69">
        <v>2.2427987884033231E-5</v>
      </c>
      <c r="BK60" s="69">
        <v>3.5884780614453168E-5</v>
      </c>
      <c r="BL60" s="69">
        <v>1.5400551680369484E-4</v>
      </c>
      <c r="BM60" s="69">
        <v>2.9903983845377641E-6</v>
      </c>
      <c r="BN60" s="68">
        <v>0</v>
      </c>
      <c r="BO60" s="69">
        <v>7.3975169398253775E-5</v>
      </c>
      <c r="BP60" s="69">
        <v>4.9714495563342584E-7</v>
      </c>
      <c r="BQ60" s="69">
        <v>1.4914348669002777E-6</v>
      </c>
      <c r="BR60" s="69">
        <v>2.3862957870404441E-6</v>
      </c>
      <c r="BS60" s="69">
        <v>1.0241186086048574E-5</v>
      </c>
      <c r="BT60" s="69">
        <v>1.9885798225337035E-7</v>
      </c>
      <c r="BU60" s="68">
        <v>0</v>
      </c>
      <c r="BV60" s="69">
        <v>0</v>
      </c>
      <c r="BW60" s="69">
        <v>0</v>
      </c>
      <c r="BX60" s="69">
        <v>0</v>
      </c>
      <c r="BY60" s="69">
        <v>0</v>
      </c>
      <c r="BZ60" s="69">
        <v>0</v>
      </c>
      <c r="CA60" s="69">
        <v>0</v>
      </c>
      <c r="CB60" s="68">
        <v>0</v>
      </c>
      <c r="CC60" s="69">
        <v>1.078524622665314E-3</v>
      </c>
      <c r="CD60" s="69">
        <v>7.2481493458690455E-6</v>
      </c>
      <c r="CE60" s="69">
        <v>2.1744448037607137E-5</v>
      </c>
      <c r="CF60" s="69">
        <v>3.4791116860171414E-5</v>
      </c>
      <c r="CG60" s="69">
        <v>1.4931187652490234E-4</v>
      </c>
      <c r="CH60" s="69">
        <v>2.8992597383476183E-6</v>
      </c>
      <c r="CI60" s="68">
        <v>0</v>
      </c>
      <c r="CJ60" s="69">
        <v>0</v>
      </c>
      <c r="CK60" s="69">
        <v>0</v>
      </c>
      <c r="CL60" s="69">
        <v>0</v>
      </c>
      <c r="CM60" s="69">
        <v>0</v>
      </c>
      <c r="CN60" s="69">
        <v>0</v>
      </c>
      <c r="CO60" s="69">
        <v>0</v>
      </c>
      <c r="CP60" s="68">
        <v>0</v>
      </c>
      <c r="CQ60" s="69">
        <v>0</v>
      </c>
      <c r="CR60" s="69">
        <v>0</v>
      </c>
      <c r="CS60" s="69">
        <v>0</v>
      </c>
      <c r="CT60" s="69">
        <v>0</v>
      </c>
      <c r="CU60" s="69">
        <v>0</v>
      </c>
      <c r="CV60" s="69">
        <v>0</v>
      </c>
      <c r="CW60" s="68">
        <v>0</v>
      </c>
      <c r="CX60" s="69">
        <v>1.078524622665314E-3</v>
      </c>
      <c r="CY60" s="69">
        <v>7.2481493458690455E-6</v>
      </c>
      <c r="CZ60" s="69">
        <v>2.1744448037607137E-5</v>
      </c>
      <c r="DA60" s="69">
        <v>3.4791116860171414E-5</v>
      </c>
      <c r="DB60" s="69">
        <v>1.4931187652490234E-4</v>
      </c>
      <c r="DC60" s="69">
        <v>2.8992597383476183E-6</v>
      </c>
      <c r="DD60" s="68">
        <v>0</v>
      </c>
      <c r="DE60" s="69">
        <v>0</v>
      </c>
      <c r="DF60" s="69">
        <v>0</v>
      </c>
      <c r="DG60" s="69">
        <v>0</v>
      </c>
      <c r="DH60" s="69">
        <v>0</v>
      </c>
      <c r="DI60" s="69">
        <v>0</v>
      </c>
      <c r="DJ60" s="70">
        <v>0</v>
      </c>
    </row>
    <row r="61" spans="2:114">
      <c r="B61" s="47" t="s">
        <v>104</v>
      </c>
      <c r="C61" s="68">
        <v>0</v>
      </c>
      <c r="D61" s="69">
        <v>9.272262267039082</v>
      </c>
      <c r="E61" s="69">
        <v>6.23135905042949E-2</v>
      </c>
      <c r="F61" s="69">
        <v>0.18694077151288471</v>
      </c>
      <c r="G61" s="69">
        <v>0.29910523442061554</v>
      </c>
      <c r="H61" s="69">
        <v>1.283659964388475</v>
      </c>
      <c r="I61" s="69">
        <v>2.4925436201717961E-2</v>
      </c>
      <c r="J61" s="68">
        <v>0</v>
      </c>
      <c r="K61" s="69">
        <v>4.3710102933645558</v>
      </c>
      <c r="L61" s="69">
        <v>2.9375069175837071E-2</v>
      </c>
      <c r="M61" s="69">
        <v>8.8125207527511212E-2</v>
      </c>
      <c r="N61" s="69">
        <v>0.14100033204401793</v>
      </c>
      <c r="O61" s="69">
        <v>0.60512642502224367</v>
      </c>
      <c r="P61" s="69">
        <v>1.1750027670334829E-2</v>
      </c>
      <c r="Q61" s="68">
        <v>0</v>
      </c>
      <c r="R61" s="69">
        <v>0.95960676322297245</v>
      </c>
      <c r="S61" s="69">
        <v>6.4489701829500831E-3</v>
      </c>
      <c r="T61" s="69">
        <v>1.9346910548850252E-2</v>
      </c>
      <c r="U61" s="69">
        <v>3.09550568781604E-2</v>
      </c>
      <c r="V61" s="69">
        <v>0.13284878576877171</v>
      </c>
      <c r="W61" s="69">
        <v>2.5795880731800335E-3</v>
      </c>
      <c r="X61" s="68">
        <v>0</v>
      </c>
      <c r="Y61" s="69">
        <v>2.7793118068486219E-2</v>
      </c>
      <c r="Z61" s="69">
        <v>1.8678170744950416E-4</v>
      </c>
      <c r="AA61" s="69">
        <v>5.6034512234851247E-4</v>
      </c>
      <c r="AB61" s="69">
        <v>8.9655219575761986E-4</v>
      </c>
      <c r="AC61" s="69">
        <v>3.8477031734597857E-3</v>
      </c>
      <c r="AD61" s="69">
        <v>7.471268297980166E-5</v>
      </c>
      <c r="AE61" s="68">
        <v>0</v>
      </c>
      <c r="AF61" s="69">
        <v>0.98739988129145861</v>
      </c>
      <c r="AG61" s="69">
        <v>6.635751890399587E-3</v>
      </c>
      <c r="AH61" s="69">
        <v>1.9907255671198765E-2</v>
      </c>
      <c r="AI61" s="69">
        <v>3.185160907391802E-2</v>
      </c>
      <c r="AJ61" s="69">
        <v>0.13669648894223149</v>
      </c>
      <c r="AK61" s="69">
        <v>2.6543007561598353E-3</v>
      </c>
      <c r="AL61" s="68">
        <v>0</v>
      </c>
      <c r="AM61" s="69">
        <v>0.51242781091593714</v>
      </c>
      <c r="AN61" s="69">
        <v>3.4437352884135559E-3</v>
      </c>
      <c r="AO61" s="69">
        <v>1.0331205865240669E-2</v>
      </c>
      <c r="AP61" s="69">
        <v>1.6529929384385068E-2</v>
      </c>
      <c r="AQ61" s="69">
        <v>7.0940946941319249E-2</v>
      </c>
      <c r="AR61" s="69">
        <v>1.3774941153654225E-3</v>
      </c>
      <c r="AS61" s="68">
        <v>0</v>
      </c>
      <c r="AT61" s="69">
        <v>0</v>
      </c>
      <c r="AU61" s="69">
        <v>0</v>
      </c>
      <c r="AV61" s="69">
        <v>0</v>
      </c>
      <c r="AW61" s="69">
        <v>0</v>
      </c>
      <c r="AX61" s="69">
        <v>0</v>
      </c>
      <c r="AY61" s="69">
        <v>0</v>
      </c>
      <c r="AZ61" s="68">
        <v>0</v>
      </c>
      <c r="BA61" s="69">
        <v>0</v>
      </c>
      <c r="BB61" s="69">
        <v>0</v>
      </c>
      <c r="BC61" s="69">
        <v>0</v>
      </c>
      <c r="BD61" s="69">
        <v>0</v>
      </c>
      <c r="BE61" s="69">
        <v>0</v>
      </c>
      <c r="BF61" s="69">
        <v>0</v>
      </c>
      <c r="BG61" s="68">
        <v>0</v>
      </c>
      <c r="BH61" s="69">
        <v>0.51242781091593714</v>
      </c>
      <c r="BI61" s="69">
        <v>3.4437352884135559E-3</v>
      </c>
      <c r="BJ61" s="69">
        <v>1.0331205865240669E-2</v>
      </c>
      <c r="BK61" s="69">
        <v>1.6529929384385068E-2</v>
      </c>
      <c r="BL61" s="69">
        <v>7.0940946941319249E-2</v>
      </c>
      <c r="BM61" s="69">
        <v>1.3774941153654225E-3</v>
      </c>
      <c r="BN61" s="68">
        <v>0</v>
      </c>
      <c r="BO61" s="69">
        <v>3.5223446357911768E-2</v>
      </c>
      <c r="BP61" s="69">
        <v>2.3671670939456833E-4</v>
      </c>
      <c r="BQ61" s="69">
        <v>7.1015012818370507E-4</v>
      </c>
      <c r="BR61" s="69">
        <v>1.1362402050939279E-3</v>
      </c>
      <c r="BS61" s="69">
        <v>4.8763642135281077E-3</v>
      </c>
      <c r="BT61" s="69">
        <v>9.4686683757827343E-5</v>
      </c>
      <c r="BU61" s="68">
        <v>0</v>
      </c>
      <c r="BV61" s="69">
        <v>0</v>
      </c>
      <c r="BW61" s="69">
        <v>0</v>
      </c>
      <c r="BX61" s="69">
        <v>0</v>
      </c>
      <c r="BY61" s="69">
        <v>0</v>
      </c>
      <c r="BZ61" s="69">
        <v>0</v>
      </c>
      <c r="CA61" s="69">
        <v>0</v>
      </c>
      <c r="CB61" s="68">
        <v>0</v>
      </c>
      <c r="CC61" s="69">
        <v>0.49701962032419073</v>
      </c>
      <c r="CD61" s="69">
        <v>3.3401856204582706E-3</v>
      </c>
      <c r="CE61" s="69">
        <v>1.0020556861374813E-2</v>
      </c>
      <c r="CF61" s="69">
        <v>1.6032890978199699E-2</v>
      </c>
      <c r="CG61" s="69">
        <v>6.8807823781440375E-2</v>
      </c>
      <c r="CH61" s="69">
        <v>1.3360742481833084E-3</v>
      </c>
      <c r="CI61" s="68">
        <v>0</v>
      </c>
      <c r="CJ61" s="69">
        <v>0</v>
      </c>
      <c r="CK61" s="69">
        <v>0</v>
      </c>
      <c r="CL61" s="69">
        <v>0</v>
      </c>
      <c r="CM61" s="69">
        <v>0</v>
      </c>
      <c r="CN61" s="69">
        <v>0</v>
      </c>
      <c r="CO61" s="69">
        <v>0</v>
      </c>
      <c r="CP61" s="68">
        <v>0</v>
      </c>
      <c r="CQ61" s="69">
        <v>0</v>
      </c>
      <c r="CR61" s="69">
        <v>0</v>
      </c>
      <c r="CS61" s="69">
        <v>0</v>
      </c>
      <c r="CT61" s="69">
        <v>0</v>
      </c>
      <c r="CU61" s="69">
        <v>0</v>
      </c>
      <c r="CV61" s="69">
        <v>0</v>
      </c>
      <c r="CW61" s="68">
        <v>0</v>
      </c>
      <c r="CX61" s="69">
        <v>0.49701962032419073</v>
      </c>
      <c r="CY61" s="69">
        <v>3.3401856204582706E-3</v>
      </c>
      <c r="CZ61" s="69">
        <v>1.0020556861374813E-2</v>
      </c>
      <c r="DA61" s="69">
        <v>1.6032890978199699E-2</v>
      </c>
      <c r="DB61" s="69">
        <v>6.8807823781440375E-2</v>
      </c>
      <c r="DC61" s="69">
        <v>1.3360742481833084E-3</v>
      </c>
      <c r="DD61" s="68">
        <v>0</v>
      </c>
      <c r="DE61" s="69">
        <v>0</v>
      </c>
      <c r="DF61" s="69">
        <v>0</v>
      </c>
      <c r="DG61" s="69">
        <v>0</v>
      </c>
      <c r="DH61" s="69">
        <v>0</v>
      </c>
      <c r="DI61" s="69">
        <v>0</v>
      </c>
      <c r="DJ61" s="70">
        <v>0</v>
      </c>
    </row>
    <row r="62" spans="2:114">
      <c r="B62" s="47" t="s">
        <v>105</v>
      </c>
      <c r="C62" s="68">
        <v>0</v>
      </c>
      <c r="D62" s="69">
        <v>21.945139629808381</v>
      </c>
      <c r="E62" s="69">
        <v>0.14748077708204557</v>
      </c>
      <c r="F62" s="69">
        <v>0.44244233124613669</v>
      </c>
      <c r="G62" s="69">
        <v>0.70790772999381868</v>
      </c>
      <c r="H62" s="69">
        <v>3.0381040078901385</v>
      </c>
      <c r="I62" s="69">
        <v>5.899231083281823E-2</v>
      </c>
      <c r="J62" s="68">
        <v>0</v>
      </c>
      <c r="K62" s="69">
        <v>8.0065378440561403</v>
      </c>
      <c r="L62" s="69">
        <v>5.3807377984248249E-2</v>
      </c>
      <c r="M62" s="69">
        <v>0.16142213395274477</v>
      </c>
      <c r="N62" s="69">
        <v>0.25827541432439161</v>
      </c>
      <c r="O62" s="69">
        <v>1.1084319864755139</v>
      </c>
      <c r="P62" s="69">
        <v>2.1522951193699302E-2</v>
      </c>
      <c r="Q62" s="68">
        <v>0</v>
      </c>
      <c r="R62" s="69">
        <v>1.9894104659224596</v>
      </c>
      <c r="S62" s="69">
        <v>1.3369693991414378E-2</v>
      </c>
      <c r="T62" s="69">
        <v>4.0109081974243135E-2</v>
      </c>
      <c r="U62" s="69">
        <v>6.4174531158789017E-2</v>
      </c>
      <c r="V62" s="69">
        <v>0.27541569622313622</v>
      </c>
      <c r="W62" s="69">
        <v>5.3478775965657517E-3</v>
      </c>
      <c r="X62" s="68">
        <v>0</v>
      </c>
      <c r="Y62" s="69">
        <v>1.3712572800399045E-2</v>
      </c>
      <c r="Z62" s="69">
        <v>9.215438709945595E-5</v>
      </c>
      <c r="AA62" s="69">
        <v>2.7646316129836785E-4</v>
      </c>
      <c r="AB62" s="69">
        <v>4.4234105807738851E-4</v>
      </c>
      <c r="AC62" s="69">
        <v>1.8983803742487926E-3</v>
      </c>
      <c r="AD62" s="69">
        <v>3.686175483978238E-5</v>
      </c>
      <c r="AE62" s="68">
        <v>0</v>
      </c>
      <c r="AF62" s="69">
        <v>2.0031230387228587</v>
      </c>
      <c r="AG62" s="69">
        <v>1.3461848378513833E-2</v>
      </c>
      <c r="AH62" s="69">
        <v>4.0385545135541503E-2</v>
      </c>
      <c r="AI62" s="69">
        <v>6.4616872216866406E-2</v>
      </c>
      <c r="AJ62" s="69">
        <v>0.277314076597385</v>
      </c>
      <c r="AK62" s="69">
        <v>5.3847393514055344E-3</v>
      </c>
      <c r="AL62" s="68">
        <v>0</v>
      </c>
      <c r="AM62" s="69">
        <v>1.1692544196112129</v>
      </c>
      <c r="AN62" s="69">
        <v>7.857892604914065E-3</v>
      </c>
      <c r="AO62" s="69">
        <v>2.3573677814742195E-2</v>
      </c>
      <c r="AP62" s="69">
        <v>3.7717884503587512E-2</v>
      </c>
      <c r="AQ62" s="69">
        <v>0.16187258766122975</v>
      </c>
      <c r="AR62" s="69">
        <v>3.143157041965626E-3</v>
      </c>
      <c r="AS62" s="68">
        <v>0</v>
      </c>
      <c r="AT62" s="69">
        <v>0</v>
      </c>
      <c r="AU62" s="69">
        <v>0</v>
      </c>
      <c r="AV62" s="69">
        <v>0</v>
      </c>
      <c r="AW62" s="69">
        <v>0</v>
      </c>
      <c r="AX62" s="69">
        <v>0</v>
      </c>
      <c r="AY62" s="69">
        <v>0</v>
      </c>
      <c r="AZ62" s="68">
        <v>0</v>
      </c>
      <c r="BA62" s="69">
        <v>0</v>
      </c>
      <c r="BB62" s="69">
        <v>0</v>
      </c>
      <c r="BC62" s="69">
        <v>0</v>
      </c>
      <c r="BD62" s="69">
        <v>0</v>
      </c>
      <c r="BE62" s="69">
        <v>0</v>
      </c>
      <c r="BF62" s="69">
        <v>0</v>
      </c>
      <c r="BG62" s="68">
        <v>0</v>
      </c>
      <c r="BH62" s="69">
        <v>1.1692544196112129</v>
      </c>
      <c r="BI62" s="69">
        <v>7.857892604914065E-3</v>
      </c>
      <c r="BJ62" s="69">
        <v>2.3573677814742195E-2</v>
      </c>
      <c r="BK62" s="69">
        <v>3.7717884503587512E-2</v>
      </c>
      <c r="BL62" s="69">
        <v>0.16187258766122975</v>
      </c>
      <c r="BM62" s="69">
        <v>3.143157041965626E-3</v>
      </c>
      <c r="BN62" s="68">
        <v>0</v>
      </c>
      <c r="BO62" s="69">
        <v>8.1890813739045623E-2</v>
      </c>
      <c r="BP62" s="69">
        <v>5.5034149018175823E-4</v>
      </c>
      <c r="BQ62" s="69">
        <v>1.6510244705452747E-3</v>
      </c>
      <c r="BR62" s="69">
        <v>2.6416391528724394E-3</v>
      </c>
      <c r="BS62" s="69">
        <v>1.1337034697744219E-2</v>
      </c>
      <c r="BT62" s="69">
        <v>2.2013659607270328E-4</v>
      </c>
      <c r="BU62" s="68">
        <v>0</v>
      </c>
      <c r="BV62" s="69">
        <v>0</v>
      </c>
      <c r="BW62" s="69">
        <v>0</v>
      </c>
      <c r="BX62" s="69">
        <v>0</v>
      </c>
      <c r="BY62" s="69">
        <v>0</v>
      </c>
      <c r="BZ62" s="69">
        <v>0</v>
      </c>
      <c r="CA62" s="69">
        <v>0</v>
      </c>
      <c r="CB62" s="68">
        <v>0</v>
      </c>
      <c r="CC62" s="69">
        <v>1.1342024656223595</v>
      </c>
      <c r="CD62" s="69">
        <v>7.6223283979997272E-3</v>
      </c>
      <c r="CE62" s="69">
        <v>2.2866985193999184E-2</v>
      </c>
      <c r="CF62" s="69">
        <v>3.6587176310398692E-2</v>
      </c>
      <c r="CG62" s="69">
        <v>0.15701996499879439</v>
      </c>
      <c r="CH62" s="69">
        <v>3.0489313591998911E-3</v>
      </c>
      <c r="CI62" s="68">
        <v>0</v>
      </c>
      <c r="CJ62" s="69">
        <v>0</v>
      </c>
      <c r="CK62" s="69">
        <v>0</v>
      </c>
      <c r="CL62" s="69">
        <v>0</v>
      </c>
      <c r="CM62" s="69">
        <v>0</v>
      </c>
      <c r="CN62" s="69">
        <v>0</v>
      </c>
      <c r="CO62" s="69">
        <v>0</v>
      </c>
      <c r="CP62" s="68">
        <v>0</v>
      </c>
      <c r="CQ62" s="69">
        <v>0</v>
      </c>
      <c r="CR62" s="69">
        <v>0</v>
      </c>
      <c r="CS62" s="69">
        <v>0</v>
      </c>
      <c r="CT62" s="69">
        <v>0</v>
      </c>
      <c r="CU62" s="69">
        <v>0</v>
      </c>
      <c r="CV62" s="69">
        <v>0</v>
      </c>
      <c r="CW62" s="68">
        <v>0</v>
      </c>
      <c r="CX62" s="69">
        <v>1.1342024656223595</v>
      </c>
      <c r="CY62" s="69">
        <v>7.6223283979997272E-3</v>
      </c>
      <c r="CZ62" s="69">
        <v>2.2866985193999184E-2</v>
      </c>
      <c r="DA62" s="69">
        <v>3.6587176310398692E-2</v>
      </c>
      <c r="DB62" s="69">
        <v>0.15701996499879439</v>
      </c>
      <c r="DC62" s="69">
        <v>3.0489313591998911E-3</v>
      </c>
      <c r="DD62" s="68">
        <v>0</v>
      </c>
      <c r="DE62" s="69">
        <v>0</v>
      </c>
      <c r="DF62" s="69">
        <v>0</v>
      </c>
      <c r="DG62" s="69">
        <v>0</v>
      </c>
      <c r="DH62" s="69">
        <v>0</v>
      </c>
      <c r="DI62" s="69">
        <v>0</v>
      </c>
      <c r="DJ62" s="70">
        <v>0</v>
      </c>
    </row>
    <row r="63" spans="2:114">
      <c r="B63" s="47" t="s">
        <v>107</v>
      </c>
      <c r="C63" s="68">
        <v>0</v>
      </c>
      <c r="D63" s="69">
        <v>0</v>
      </c>
      <c r="E63" s="69">
        <v>0</v>
      </c>
      <c r="F63" s="69">
        <v>0</v>
      </c>
      <c r="G63" s="69">
        <v>0</v>
      </c>
      <c r="H63" s="69">
        <v>0</v>
      </c>
      <c r="I63" s="69">
        <v>0</v>
      </c>
      <c r="J63" s="68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8">
        <v>0</v>
      </c>
      <c r="R63" s="69">
        <v>0</v>
      </c>
      <c r="S63" s="69">
        <v>0</v>
      </c>
      <c r="T63" s="69">
        <v>0</v>
      </c>
      <c r="U63" s="69">
        <v>0</v>
      </c>
      <c r="V63" s="69">
        <v>0</v>
      </c>
      <c r="W63" s="69">
        <v>0</v>
      </c>
      <c r="X63" s="68">
        <v>0</v>
      </c>
      <c r="Y63" s="69">
        <v>0</v>
      </c>
      <c r="Z63" s="69">
        <v>0</v>
      </c>
      <c r="AA63" s="69">
        <v>0</v>
      </c>
      <c r="AB63" s="69">
        <v>0</v>
      </c>
      <c r="AC63" s="69">
        <v>0</v>
      </c>
      <c r="AD63" s="69">
        <v>0</v>
      </c>
      <c r="AE63" s="68">
        <v>0</v>
      </c>
      <c r="AF63" s="69">
        <v>0</v>
      </c>
      <c r="AG63" s="69">
        <v>0</v>
      </c>
      <c r="AH63" s="69">
        <v>0</v>
      </c>
      <c r="AI63" s="69">
        <v>0</v>
      </c>
      <c r="AJ63" s="69">
        <v>0</v>
      </c>
      <c r="AK63" s="69">
        <v>0</v>
      </c>
      <c r="AL63" s="68">
        <v>0</v>
      </c>
      <c r="AM63" s="69">
        <v>0</v>
      </c>
      <c r="AN63" s="69">
        <v>0</v>
      </c>
      <c r="AO63" s="69">
        <v>0</v>
      </c>
      <c r="AP63" s="69">
        <v>0</v>
      </c>
      <c r="AQ63" s="69">
        <v>0</v>
      </c>
      <c r="AR63" s="69">
        <v>0</v>
      </c>
      <c r="AS63" s="68">
        <v>0</v>
      </c>
      <c r="AT63" s="69">
        <v>0</v>
      </c>
      <c r="AU63" s="69">
        <v>0</v>
      </c>
      <c r="AV63" s="69">
        <v>0</v>
      </c>
      <c r="AW63" s="69">
        <v>0</v>
      </c>
      <c r="AX63" s="69">
        <v>0</v>
      </c>
      <c r="AY63" s="69">
        <v>0</v>
      </c>
      <c r="AZ63" s="68">
        <v>0</v>
      </c>
      <c r="BA63" s="69">
        <v>0</v>
      </c>
      <c r="BB63" s="69">
        <v>0</v>
      </c>
      <c r="BC63" s="69">
        <v>0</v>
      </c>
      <c r="BD63" s="69">
        <v>0</v>
      </c>
      <c r="BE63" s="69">
        <v>0</v>
      </c>
      <c r="BF63" s="69">
        <v>0</v>
      </c>
      <c r="BG63" s="68">
        <v>0</v>
      </c>
      <c r="BH63" s="69">
        <v>0</v>
      </c>
      <c r="BI63" s="69">
        <v>0</v>
      </c>
      <c r="BJ63" s="69">
        <v>0</v>
      </c>
      <c r="BK63" s="69">
        <v>0</v>
      </c>
      <c r="BL63" s="69">
        <v>0</v>
      </c>
      <c r="BM63" s="69">
        <v>0</v>
      </c>
      <c r="BN63" s="68">
        <v>0</v>
      </c>
      <c r="BO63" s="69">
        <v>0</v>
      </c>
      <c r="BP63" s="69">
        <v>0</v>
      </c>
      <c r="BQ63" s="69">
        <v>0</v>
      </c>
      <c r="BR63" s="69">
        <v>0</v>
      </c>
      <c r="BS63" s="69">
        <v>0</v>
      </c>
      <c r="BT63" s="69">
        <v>0</v>
      </c>
      <c r="BU63" s="68">
        <v>0</v>
      </c>
      <c r="BV63" s="69">
        <v>0</v>
      </c>
      <c r="BW63" s="69">
        <v>0</v>
      </c>
      <c r="BX63" s="69">
        <v>0</v>
      </c>
      <c r="BY63" s="69">
        <v>0</v>
      </c>
      <c r="BZ63" s="69">
        <v>0</v>
      </c>
      <c r="CA63" s="69">
        <v>0</v>
      </c>
      <c r="CB63" s="68">
        <v>0</v>
      </c>
      <c r="CC63" s="69">
        <v>0</v>
      </c>
      <c r="CD63" s="69">
        <v>0</v>
      </c>
      <c r="CE63" s="69">
        <v>0</v>
      </c>
      <c r="CF63" s="69">
        <v>0</v>
      </c>
      <c r="CG63" s="69">
        <v>0</v>
      </c>
      <c r="CH63" s="69">
        <v>0</v>
      </c>
      <c r="CI63" s="68">
        <v>0</v>
      </c>
      <c r="CJ63" s="69">
        <v>0</v>
      </c>
      <c r="CK63" s="69">
        <v>0</v>
      </c>
      <c r="CL63" s="69">
        <v>0</v>
      </c>
      <c r="CM63" s="69">
        <v>0</v>
      </c>
      <c r="CN63" s="69">
        <v>0</v>
      </c>
      <c r="CO63" s="69">
        <v>0</v>
      </c>
      <c r="CP63" s="68">
        <v>0</v>
      </c>
      <c r="CQ63" s="69">
        <v>0</v>
      </c>
      <c r="CR63" s="69">
        <v>0</v>
      </c>
      <c r="CS63" s="69">
        <v>0</v>
      </c>
      <c r="CT63" s="69">
        <v>0</v>
      </c>
      <c r="CU63" s="69">
        <v>0</v>
      </c>
      <c r="CV63" s="69">
        <v>0</v>
      </c>
      <c r="CW63" s="68">
        <v>0</v>
      </c>
      <c r="CX63" s="69">
        <v>0</v>
      </c>
      <c r="CY63" s="69">
        <v>0</v>
      </c>
      <c r="CZ63" s="69">
        <v>0</v>
      </c>
      <c r="DA63" s="69">
        <v>0</v>
      </c>
      <c r="DB63" s="69">
        <v>0</v>
      </c>
      <c r="DC63" s="69">
        <v>0</v>
      </c>
      <c r="DD63" s="68">
        <v>0</v>
      </c>
      <c r="DE63" s="69">
        <v>0</v>
      </c>
      <c r="DF63" s="69">
        <v>0</v>
      </c>
      <c r="DG63" s="69">
        <v>0</v>
      </c>
      <c r="DH63" s="69">
        <v>0</v>
      </c>
      <c r="DI63" s="69">
        <v>0</v>
      </c>
      <c r="DJ63" s="70">
        <v>0</v>
      </c>
    </row>
    <row r="64" spans="2:114">
      <c r="B64" s="47" t="s">
        <v>109</v>
      </c>
      <c r="C64" s="68">
        <v>3.6147276086829046E-4</v>
      </c>
      <c r="D64" s="69">
        <v>2.521272507056326</v>
      </c>
      <c r="E64" s="69">
        <v>3.6147276086829047E-3</v>
      </c>
      <c r="F64" s="69">
        <v>0.26893573408600813</v>
      </c>
      <c r="G64" s="69">
        <v>0.15434886889076005</v>
      </c>
      <c r="H64" s="69">
        <v>0.6893285549758299</v>
      </c>
      <c r="I64" s="69">
        <v>9.3982917825755526E-3</v>
      </c>
      <c r="J64" s="68">
        <v>2.7802523208607697E-4</v>
      </c>
      <c r="K64" s="69">
        <v>1.9392259938003868</v>
      </c>
      <c r="L64" s="69">
        <v>2.7802523208607698E-3</v>
      </c>
      <c r="M64" s="69">
        <v>0.20685077267204124</v>
      </c>
      <c r="N64" s="69">
        <v>0.11871677410075487</v>
      </c>
      <c r="O64" s="69">
        <v>0.53019411758814872</v>
      </c>
      <c r="P64" s="69">
        <v>7.2286560342380013E-3</v>
      </c>
      <c r="Q64" s="68">
        <v>4.9230428153171677E-5</v>
      </c>
      <c r="R64" s="69">
        <v>0.34338223636837245</v>
      </c>
      <c r="S64" s="69">
        <v>4.9230428153171682E-4</v>
      </c>
      <c r="T64" s="69">
        <v>3.6627438545959727E-2</v>
      </c>
      <c r="U64" s="69">
        <v>2.1021392821404309E-2</v>
      </c>
      <c r="V64" s="69">
        <v>9.3882426488098386E-2</v>
      </c>
      <c r="W64" s="69">
        <v>1.2799911319824637E-3</v>
      </c>
      <c r="X64" s="68">
        <v>3.7700723095096419E-6</v>
      </c>
      <c r="Y64" s="69">
        <v>2.6296254358829756E-2</v>
      </c>
      <c r="Z64" s="69">
        <v>3.7700723095096422E-5</v>
      </c>
      <c r="AA64" s="69">
        <v>2.8049337982751737E-3</v>
      </c>
      <c r="AB64" s="69">
        <v>1.6098208761606172E-3</v>
      </c>
      <c r="AC64" s="69">
        <v>7.1895278942348869E-3</v>
      </c>
      <c r="AD64" s="69">
        <v>9.8021880047250692E-5</v>
      </c>
      <c r="AE64" s="68">
        <v>5.3000500462681321E-5</v>
      </c>
      <c r="AF64" s="69">
        <v>0.36967849072720221</v>
      </c>
      <c r="AG64" s="69">
        <v>5.3000500462681321E-4</v>
      </c>
      <c r="AH64" s="69">
        <v>3.9432372344234898E-2</v>
      </c>
      <c r="AI64" s="69">
        <v>2.2631213697564927E-2</v>
      </c>
      <c r="AJ64" s="69">
        <v>0.10107195438233327</v>
      </c>
      <c r="AK64" s="69">
        <v>1.3780130120297144E-3</v>
      </c>
      <c r="AL64" s="68">
        <v>2.1551189166169546E-5</v>
      </c>
      <c r="AM64" s="69">
        <v>0.15031954443403259</v>
      </c>
      <c r="AN64" s="69">
        <v>2.1551189166169548E-4</v>
      </c>
      <c r="AO64" s="69">
        <v>1.6034084739630142E-2</v>
      </c>
      <c r="AP64" s="69">
        <v>9.2023577739543966E-3</v>
      </c>
      <c r="AQ64" s="69">
        <v>4.1098117739885323E-2</v>
      </c>
      <c r="AR64" s="69">
        <v>5.6033091832040827E-4</v>
      </c>
      <c r="AS64" s="68">
        <v>0</v>
      </c>
      <c r="AT64" s="69">
        <v>0</v>
      </c>
      <c r="AU64" s="69">
        <v>0</v>
      </c>
      <c r="AV64" s="69">
        <v>0</v>
      </c>
      <c r="AW64" s="69">
        <v>0</v>
      </c>
      <c r="AX64" s="69">
        <v>0</v>
      </c>
      <c r="AY64" s="69">
        <v>0</v>
      </c>
      <c r="AZ64" s="68">
        <v>0</v>
      </c>
      <c r="BA64" s="69">
        <v>0</v>
      </c>
      <c r="BB64" s="69">
        <v>0</v>
      </c>
      <c r="BC64" s="69">
        <v>0</v>
      </c>
      <c r="BD64" s="69">
        <v>0</v>
      </c>
      <c r="BE64" s="69">
        <v>0</v>
      </c>
      <c r="BF64" s="69">
        <v>0</v>
      </c>
      <c r="BG64" s="68">
        <v>2.1551189166169546E-5</v>
      </c>
      <c r="BH64" s="69">
        <v>0.15031954443403259</v>
      </c>
      <c r="BI64" s="69">
        <v>2.1551189166169548E-4</v>
      </c>
      <c r="BJ64" s="69">
        <v>1.6034084739630142E-2</v>
      </c>
      <c r="BK64" s="69">
        <v>9.2023577739543966E-3</v>
      </c>
      <c r="BL64" s="69">
        <v>4.1098117739885323E-2</v>
      </c>
      <c r="BM64" s="69">
        <v>5.6033091832040827E-4</v>
      </c>
      <c r="BN64" s="68">
        <v>1.4611548225952072E-6</v>
      </c>
      <c r="BO64" s="69">
        <v>1.0191554887601572E-2</v>
      </c>
      <c r="BP64" s="69">
        <v>1.4611548225952073E-5</v>
      </c>
      <c r="BQ64" s="69">
        <v>1.0870991880108341E-3</v>
      </c>
      <c r="BR64" s="69">
        <v>6.2391310924815352E-4</v>
      </c>
      <c r="BS64" s="69">
        <v>2.7864222466890604E-3</v>
      </c>
      <c r="BT64" s="69">
        <v>3.7990025387475393E-5</v>
      </c>
      <c r="BU64" s="68">
        <v>0</v>
      </c>
      <c r="BV64" s="69">
        <v>0</v>
      </c>
      <c r="BW64" s="69">
        <v>0</v>
      </c>
      <c r="BX64" s="69">
        <v>0</v>
      </c>
      <c r="BY64" s="69">
        <v>0</v>
      </c>
      <c r="BZ64" s="69">
        <v>0</v>
      </c>
      <c r="CA64" s="69">
        <v>0</v>
      </c>
      <c r="CB64" s="68">
        <v>2.08976167133631E-5</v>
      </c>
      <c r="CC64" s="69">
        <v>0.14576087657570763</v>
      </c>
      <c r="CD64" s="69">
        <v>2.08976167133631E-4</v>
      </c>
      <c r="CE64" s="69">
        <v>1.5547826834742146E-2</v>
      </c>
      <c r="CF64" s="69">
        <v>8.9232823366060445E-3</v>
      </c>
      <c r="CG64" s="69">
        <v>3.9851755072383435E-2</v>
      </c>
      <c r="CH64" s="69">
        <v>5.4333803454744063E-4</v>
      </c>
      <c r="CI64" s="68">
        <v>0</v>
      </c>
      <c r="CJ64" s="69">
        <v>0</v>
      </c>
      <c r="CK64" s="69">
        <v>0</v>
      </c>
      <c r="CL64" s="69">
        <v>0</v>
      </c>
      <c r="CM64" s="69">
        <v>0</v>
      </c>
      <c r="CN64" s="69">
        <v>0</v>
      </c>
      <c r="CO64" s="69">
        <v>0</v>
      </c>
      <c r="CP64" s="68">
        <v>0</v>
      </c>
      <c r="CQ64" s="69">
        <v>0</v>
      </c>
      <c r="CR64" s="69">
        <v>0</v>
      </c>
      <c r="CS64" s="69">
        <v>0</v>
      </c>
      <c r="CT64" s="69">
        <v>0</v>
      </c>
      <c r="CU64" s="69">
        <v>0</v>
      </c>
      <c r="CV64" s="69">
        <v>0</v>
      </c>
      <c r="CW64" s="68">
        <v>2.08976167133631E-5</v>
      </c>
      <c r="CX64" s="69">
        <v>0.14576087657570763</v>
      </c>
      <c r="CY64" s="69">
        <v>2.08976167133631E-4</v>
      </c>
      <c r="CZ64" s="69">
        <v>1.5547826834742146E-2</v>
      </c>
      <c r="DA64" s="69">
        <v>8.9232823366060445E-3</v>
      </c>
      <c r="DB64" s="69">
        <v>3.9851755072383435E-2</v>
      </c>
      <c r="DC64" s="69">
        <v>5.4333803454744063E-4</v>
      </c>
      <c r="DD64" s="68">
        <v>0</v>
      </c>
      <c r="DE64" s="69">
        <v>0</v>
      </c>
      <c r="DF64" s="69">
        <v>0</v>
      </c>
      <c r="DG64" s="69">
        <v>0</v>
      </c>
      <c r="DH64" s="69">
        <v>0</v>
      </c>
      <c r="DI64" s="69">
        <v>0</v>
      </c>
      <c r="DJ64" s="70">
        <v>0</v>
      </c>
    </row>
    <row r="65" spans="2:114">
      <c r="B65" s="47" t="s">
        <v>110</v>
      </c>
      <c r="C65" s="68">
        <v>1.0867547765520137E-4</v>
      </c>
      <c r="D65" s="69">
        <v>0.75801145664502967</v>
      </c>
      <c r="E65" s="69">
        <v>1.0867547765520138E-3</v>
      </c>
      <c r="F65" s="69">
        <v>8.085455537546983E-2</v>
      </c>
      <c r="G65" s="69">
        <v>4.6404428958770991E-2</v>
      </c>
      <c r="H65" s="69">
        <v>0.20724413588846904</v>
      </c>
      <c r="I65" s="69">
        <v>2.825562419035236E-3</v>
      </c>
      <c r="J65" s="68">
        <v>4.745424263389925E-5</v>
      </c>
      <c r="K65" s="69">
        <v>0.33099334237144729</v>
      </c>
      <c r="L65" s="69">
        <v>4.7454242633899248E-4</v>
      </c>
      <c r="M65" s="69">
        <v>3.530595651962104E-2</v>
      </c>
      <c r="N65" s="69">
        <v>2.026296160467498E-2</v>
      </c>
      <c r="O65" s="69">
        <v>9.0495240702845869E-2</v>
      </c>
      <c r="P65" s="69">
        <v>1.2338103084813805E-3</v>
      </c>
      <c r="Q65" s="68">
        <v>1.0650722326050093E-5</v>
      </c>
      <c r="R65" s="69">
        <v>7.4288788224199404E-2</v>
      </c>
      <c r="S65" s="69">
        <v>1.0650722326050094E-4</v>
      </c>
      <c r="T65" s="69">
        <v>7.9241374105812699E-3</v>
      </c>
      <c r="U65" s="69">
        <v>4.5478584332233904E-3</v>
      </c>
      <c r="V65" s="69">
        <v>2.0310927475777528E-2</v>
      </c>
      <c r="W65" s="69">
        <v>2.7691878047730244E-4</v>
      </c>
      <c r="X65" s="68">
        <v>2.7709435573055588E-7</v>
      </c>
      <c r="Y65" s="69">
        <v>1.9327331312206273E-3</v>
      </c>
      <c r="Z65" s="69">
        <v>2.7709435573055586E-6</v>
      </c>
      <c r="AA65" s="69">
        <v>2.0615820066353355E-4</v>
      </c>
      <c r="AB65" s="69">
        <v>1.1831928989694737E-4</v>
      </c>
      <c r="AC65" s="69">
        <v>5.2841893637817E-4</v>
      </c>
      <c r="AD65" s="69">
        <v>7.2044532489944531E-6</v>
      </c>
      <c r="AE65" s="68">
        <v>1.0927816681780649E-5</v>
      </c>
      <c r="AF65" s="69">
        <v>7.6221521355420027E-2</v>
      </c>
      <c r="AG65" s="69">
        <v>1.092781668178065E-4</v>
      </c>
      <c r="AH65" s="69">
        <v>8.130295611244804E-3</v>
      </c>
      <c r="AI65" s="69">
        <v>4.6661777231203376E-3</v>
      </c>
      <c r="AJ65" s="69">
        <v>2.0839346412155697E-2</v>
      </c>
      <c r="AK65" s="69">
        <v>2.8412323372629689E-4</v>
      </c>
      <c r="AL65" s="68">
        <v>5.8823216175057748E-6</v>
      </c>
      <c r="AM65" s="69">
        <v>4.1029193282102777E-2</v>
      </c>
      <c r="AN65" s="69">
        <v>5.8823216175057743E-5</v>
      </c>
      <c r="AO65" s="69">
        <v>4.3764472834242965E-3</v>
      </c>
      <c r="AP65" s="69">
        <v>2.5117513306749657E-3</v>
      </c>
      <c r="AQ65" s="69">
        <v>1.1217587324583512E-2</v>
      </c>
      <c r="AR65" s="69">
        <v>1.5294036205515014E-4</v>
      </c>
      <c r="AS65" s="68">
        <v>0</v>
      </c>
      <c r="AT65" s="69">
        <v>0</v>
      </c>
      <c r="AU65" s="69">
        <v>0</v>
      </c>
      <c r="AV65" s="69">
        <v>0</v>
      </c>
      <c r="AW65" s="69">
        <v>0</v>
      </c>
      <c r="AX65" s="69">
        <v>0</v>
      </c>
      <c r="AY65" s="69">
        <v>0</v>
      </c>
      <c r="AZ65" s="68">
        <v>0</v>
      </c>
      <c r="BA65" s="69">
        <v>0</v>
      </c>
      <c r="BB65" s="69">
        <v>0</v>
      </c>
      <c r="BC65" s="69">
        <v>0</v>
      </c>
      <c r="BD65" s="69">
        <v>0</v>
      </c>
      <c r="BE65" s="69">
        <v>0</v>
      </c>
      <c r="BF65" s="69">
        <v>0</v>
      </c>
      <c r="BG65" s="68">
        <v>5.8823216175057748E-6</v>
      </c>
      <c r="BH65" s="69">
        <v>4.1029193282102777E-2</v>
      </c>
      <c r="BI65" s="69">
        <v>5.8823216175057743E-5</v>
      </c>
      <c r="BJ65" s="69">
        <v>4.3764472834242965E-3</v>
      </c>
      <c r="BK65" s="69">
        <v>2.5117513306749657E-3</v>
      </c>
      <c r="BL65" s="69">
        <v>1.1217587324583512E-2</v>
      </c>
      <c r="BM65" s="69">
        <v>1.5294036205515014E-4</v>
      </c>
      <c r="BN65" s="68">
        <v>4.1269111054316493E-7</v>
      </c>
      <c r="BO65" s="69">
        <v>2.8785204960385755E-3</v>
      </c>
      <c r="BP65" s="69">
        <v>4.126911105431649E-6</v>
      </c>
      <c r="BQ65" s="69">
        <v>3.0704218624411469E-4</v>
      </c>
      <c r="BR65" s="69">
        <v>1.7621910420193143E-4</v>
      </c>
      <c r="BS65" s="69">
        <v>7.8700194780581556E-4</v>
      </c>
      <c r="BT65" s="69">
        <v>1.0729968874122289E-5</v>
      </c>
      <c r="BU65" s="68">
        <v>0</v>
      </c>
      <c r="BV65" s="69">
        <v>0</v>
      </c>
      <c r="BW65" s="69">
        <v>0</v>
      </c>
      <c r="BX65" s="69">
        <v>0</v>
      </c>
      <c r="BY65" s="69">
        <v>0</v>
      </c>
      <c r="BZ65" s="69">
        <v>0</v>
      </c>
      <c r="CA65" s="69">
        <v>0</v>
      </c>
      <c r="CB65" s="68">
        <v>5.7055377693991786E-6</v>
      </c>
      <c r="CC65" s="69">
        <v>3.979612594155927E-2</v>
      </c>
      <c r="CD65" s="69">
        <v>5.7055377693991786E-5</v>
      </c>
      <c r="CE65" s="69">
        <v>4.2449201004329884E-3</v>
      </c>
      <c r="CF65" s="69">
        <v>2.4362646275334493E-3</v>
      </c>
      <c r="CG65" s="69">
        <v>1.0880460526244234E-2</v>
      </c>
      <c r="CH65" s="69">
        <v>1.4834398200437866E-4</v>
      </c>
      <c r="CI65" s="68">
        <v>0</v>
      </c>
      <c r="CJ65" s="69">
        <v>0</v>
      </c>
      <c r="CK65" s="69">
        <v>0</v>
      </c>
      <c r="CL65" s="69">
        <v>0</v>
      </c>
      <c r="CM65" s="69">
        <v>0</v>
      </c>
      <c r="CN65" s="69">
        <v>0</v>
      </c>
      <c r="CO65" s="69">
        <v>0</v>
      </c>
      <c r="CP65" s="68">
        <v>0</v>
      </c>
      <c r="CQ65" s="69">
        <v>0</v>
      </c>
      <c r="CR65" s="69">
        <v>0</v>
      </c>
      <c r="CS65" s="69">
        <v>0</v>
      </c>
      <c r="CT65" s="69">
        <v>0</v>
      </c>
      <c r="CU65" s="69">
        <v>0</v>
      </c>
      <c r="CV65" s="69">
        <v>0</v>
      </c>
      <c r="CW65" s="68">
        <v>5.7055377693991786E-6</v>
      </c>
      <c r="CX65" s="69">
        <v>3.979612594155927E-2</v>
      </c>
      <c r="CY65" s="69">
        <v>5.7055377693991786E-5</v>
      </c>
      <c r="CZ65" s="69">
        <v>4.2449201004329884E-3</v>
      </c>
      <c r="DA65" s="69">
        <v>2.4362646275334493E-3</v>
      </c>
      <c r="DB65" s="69">
        <v>1.0880460526244234E-2</v>
      </c>
      <c r="DC65" s="69">
        <v>1.4834398200437866E-4</v>
      </c>
      <c r="DD65" s="68">
        <v>0</v>
      </c>
      <c r="DE65" s="69">
        <v>0</v>
      </c>
      <c r="DF65" s="69">
        <v>0</v>
      </c>
      <c r="DG65" s="69">
        <v>0</v>
      </c>
      <c r="DH65" s="69">
        <v>0</v>
      </c>
      <c r="DI65" s="69">
        <v>0</v>
      </c>
      <c r="DJ65" s="70">
        <v>0</v>
      </c>
    </row>
    <row r="66" spans="2:114">
      <c r="B66" s="47" t="s">
        <v>111</v>
      </c>
      <c r="C66" s="68">
        <v>8.2942306418235271E-4</v>
      </c>
      <c r="D66" s="69">
        <v>5.7852258726719104</v>
      </c>
      <c r="E66" s="69">
        <v>8.294230641823528E-3</v>
      </c>
      <c r="F66" s="69">
        <v>0.61709075975167038</v>
      </c>
      <c r="G66" s="69">
        <v>0.35416364840586462</v>
      </c>
      <c r="H66" s="69">
        <v>1.5817097833957465</v>
      </c>
      <c r="I66" s="69">
        <v>2.1564999668741171E-2</v>
      </c>
      <c r="J66" s="68">
        <v>8.7405839059240362E-4</v>
      </c>
      <c r="K66" s="69">
        <v>6.0965572743820156</v>
      </c>
      <c r="L66" s="69">
        <v>8.7405839059240369E-3</v>
      </c>
      <c r="M66" s="69">
        <v>0.65029944260074835</v>
      </c>
      <c r="N66" s="69">
        <v>0.37322293278295637</v>
      </c>
      <c r="O66" s="69">
        <v>1.6668293508597138</v>
      </c>
      <c r="P66" s="69">
        <v>2.2725518155402497E-2</v>
      </c>
      <c r="Q66" s="68">
        <v>1.5481225743686357E-4</v>
      </c>
      <c r="R66" s="69">
        <v>1.0798154956221235</v>
      </c>
      <c r="S66" s="69">
        <v>1.5481225743686356E-3</v>
      </c>
      <c r="T66" s="69">
        <v>0.1151803195330265</v>
      </c>
      <c r="U66" s="69">
        <v>6.6104833925540743E-2</v>
      </c>
      <c r="V66" s="69">
        <v>0.29522697493209882</v>
      </c>
      <c r="W66" s="69">
        <v>4.0251186933584534E-3</v>
      </c>
      <c r="X66" s="68">
        <v>1.0524899267366531E-5</v>
      </c>
      <c r="Y66" s="69">
        <v>7.3411172389881568E-2</v>
      </c>
      <c r="Z66" s="69">
        <v>1.0524899267366532E-4</v>
      </c>
      <c r="AA66" s="69">
        <v>7.8305250549206996E-3</v>
      </c>
      <c r="AB66" s="69">
        <v>4.4941319871655092E-3</v>
      </c>
      <c r="AC66" s="69">
        <v>2.0070982902867976E-2</v>
      </c>
      <c r="AD66" s="69">
        <v>2.7364738095152983E-4</v>
      </c>
      <c r="AE66" s="68">
        <v>1.653371567042301E-4</v>
      </c>
      <c r="AF66" s="69">
        <v>1.1532266680120051</v>
      </c>
      <c r="AG66" s="69">
        <v>1.653371567042301E-3</v>
      </c>
      <c r="AH66" s="69">
        <v>0.1230108445879472</v>
      </c>
      <c r="AI66" s="69">
        <v>7.0598965912706257E-2</v>
      </c>
      <c r="AJ66" s="69">
        <v>0.31529795783496678</v>
      </c>
      <c r="AK66" s="69">
        <v>4.2987660743099834E-3</v>
      </c>
      <c r="AL66" s="68">
        <v>5.7436730008870468E-5</v>
      </c>
      <c r="AM66" s="69">
        <v>0.40062119181187156</v>
      </c>
      <c r="AN66" s="69">
        <v>5.7436730008870475E-4</v>
      </c>
      <c r="AO66" s="69">
        <v>4.273292712659963E-2</v>
      </c>
      <c r="AP66" s="69">
        <v>2.4525483713787693E-2</v>
      </c>
      <c r="AQ66" s="69">
        <v>0.10953184412691598</v>
      </c>
      <c r="AR66" s="69">
        <v>1.4933549802306322E-3</v>
      </c>
      <c r="AS66" s="68">
        <v>0</v>
      </c>
      <c r="AT66" s="69">
        <v>0</v>
      </c>
      <c r="AU66" s="69">
        <v>0</v>
      </c>
      <c r="AV66" s="69">
        <v>0</v>
      </c>
      <c r="AW66" s="69">
        <v>0</v>
      </c>
      <c r="AX66" s="69">
        <v>0</v>
      </c>
      <c r="AY66" s="69">
        <v>0</v>
      </c>
      <c r="AZ66" s="68">
        <v>0</v>
      </c>
      <c r="BA66" s="69">
        <v>0</v>
      </c>
      <c r="BB66" s="69">
        <v>0</v>
      </c>
      <c r="BC66" s="69">
        <v>0</v>
      </c>
      <c r="BD66" s="69">
        <v>0</v>
      </c>
      <c r="BE66" s="69">
        <v>0</v>
      </c>
      <c r="BF66" s="69">
        <v>0</v>
      </c>
      <c r="BG66" s="68">
        <v>5.7436730008870468E-5</v>
      </c>
      <c r="BH66" s="69">
        <v>0.40062119181187156</v>
      </c>
      <c r="BI66" s="69">
        <v>5.7436730008870475E-4</v>
      </c>
      <c r="BJ66" s="69">
        <v>4.273292712659963E-2</v>
      </c>
      <c r="BK66" s="69">
        <v>2.4525483713787693E-2</v>
      </c>
      <c r="BL66" s="69">
        <v>0.10953184412691598</v>
      </c>
      <c r="BM66" s="69">
        <v>1.4933549802306322E-3</v>
      </c>
      <c r="BN66" s="68">
        <v>6.2415458104963353E-6</v>
      </c>
      <c r="BO66" s="69">
        <v>4.3534782028211941E-2</v>
      </c>
      <c r="BP66" s="69">
        <v>6.2415458104963351E-5</v>
      </c>
      <c r="BQ66" s="69">
        <v>4.6437100830092736E-3</v>
      </c>
      <c r="BR66" s="69">
        <v>2.6651400610819354E-3</v>
      </c>
      <c r="BS66" s="69">
        <v>1.1902627860616511E-2</v>
      </c>
      <c r="BT66" s="69">
        <v>1.6228019107290473E-4</v>
      </c>
      <c r="BU66" s="68">
        <v>0</v>
      </c>
      <c r="BV66" s="69">
        <v>0</v>
      </c>
      <c r="BW66" s="69">
        <v>0</v>
      </c>
      <c r="BX66" s="69">
        <v>0</v>
      </c>
      <c r="BY66" s="69">
        <v>0</v>
      </c>
      <c r="BZ66" s="69">
        <v>0</v>
      </c>
      <c r="CA66" s="69">
        <v>0</v>
      </c>
      <c r="CB66" s="68">
        <v>5.5668470999185918E-5</v>
      </c>
      <c r="CC66" s="69">
        <v>0.38828758521932183</v>
      </c>
      <c r="CD66" s="69">
        <v>5.5668470999185925E-4</v>
      </c>
      <c r="CE66" s="69">
        <v>4.1417342423394322E-2</v>
      </c>
      <c r="CF66" s="69">
        <v>2.3770437116652388E-2</v>
      </c>
      <c r="CG66" s="69">
        <v>0.10615977419544755</v>
      </c>
      <c r="CH66" s="69">
        <v>1.4473802459788339E-3</v>
      </c>
      <c r="CI66" s="68">
        <v>0</v>
      </c>
      <c r="CJ66" s="69">
        <v>0</v>
      </c>
      <c r="CK66" s="69">
        <v>0</v>
      </c>
      <c r="CL66" s="69">
        <v>0</v>
      </c>
      <c r="CM66" s="69">
        <v>0</v>
      </c>
      <c r="CN66" s="69">
        <v>0</v>
      </c>
      <c r="CO66" s="69">
        <v>0</v>
      </c>
      <c r="CP66" s="68">
        <v>0</v>
      </c>
      <c r="CQ66" s="69">
        <v>0</v>
      </c>
      <c r="CR66" s="69">
        <v>0</v>
      </c>
      <c r="CS66" s="69">
        <v>0</v>
      </c>
      <c r="CT66" s="69">
        <v>0</v>
      </c>
      <c r="CU66" s="69">
        <v>0</v>
      </c>
      <c r="CV66" s="69">
        <v>0</v>
      </c>
      <c r="CW66" s="68">
        <v>5.5668470999185918E-5</v>
      </c>
      <c r="CX66" s="69">
        <v>0.38828758521932183</v>
      </c>
      <c r="CY66" s="69">
        <v>5.5668470999185925E-4</v>
      </c>
      <c r="CZ66" s="69">
        <v>4.1417342423394322E-2</v>
      </c>
      <c r="DA66" s="69">
        <v>2.3770437116652388E-2</v>
      </c>
      <c r="DB66" s="69">
        <v>0.10615977419544755</v>
      </c>
      <c r="DC66" s="69">
        <v>1.4473802459788339E-3</v>
      </c>
      <c r="DD66" s="68">
        <v>0</v>
      </c>
      <c r="DE66" s="69">
        <v>0</v>
      </c>
      <c r="DF66" s="69">
        <v>0</v>
      </c>
      <c r="DG66" s="69">
        <v>0</v>
      </c>
      <c r="DH66" s="69">
        <v>0</v>
      </c>
      <c r="DI66" s="69">
        <v>0</v>
      </c>
      <c r="DJ66" s="70">
        <v>0</v>
      </c>
    </row>
    <row r="67" spans="2:114">
      <c r="B67" s="47" t="s">
        <v>112</v>
      </c>
      <c r="C67" s="68">
        <v>2.2043498648241393E-5</v>
      </c>
      <c r="D67" s="69">
        <v>0.15375340307148375</v>
      </c>
      <c r="E67" s="69">
        <v>2.2043498648241394E-4</v>
      </c>
      <c r="F67" s="69">
        <v>1.6400362994291599E-2</v>
      </c>
      <c r="G67" s="69">
        <v>9.4125739227990755E-3</v>
      </c>
      <c r="H67" s="69">
        <v>4.2036951922196336E-2</v>
      </c>
      <c r="I67" s="69">
        <v>5.7313096485427626E-4</v>
      </c>
      <c r="J67" s="68">
        <v>1.2854798485821995E-4</v>
      </c>
      <c r="K67" s="69">
        <v>0.89662219438608415</v>
      </c>
      <c r="L67" s="69">
        <v>1.2854798485821995E-3</v>
      </c>
      <c r="M67" s="69">
        <v>9.5639700734515637E-2</v>
      </c>
      <c r="N67" s="69">
        <v>5.4889989534459921E-2</v>
      </c>
      <c r="O67" s="69">
        <v>0.24514100712462544</v>
      </c>
      <c r="P67" s="69">
        <v>3.3422476063137189E-3</v>
      </c>
      <c r="Q67" s="68">
        <v>5.7053602662868758E-6</v>
      </c>
      <c r="R67" s="69">
        <v>3.9794887857350962E-2</v>
      </c>
      <c r="S67" s="69">
        <v>5.7053602662868758E-5</v>
      </c>
      <c r="T67" s="69">
        <v>4.2447880381174356E-3</v>
      </c>
      <c r="U67" s="69">
        <v>2.4361888337044962E-3</v>
      </c>
      <c r="V67" s="69">
        <v>1.0880122027809072E-2</v>
      </c>
      <c r="W67" s="69">
        <v>1.4833936692345878E-4</v>
      </c>
      <c r="X67" s="68">
        <v>5.7805942431286234E-6</v>
      </c>
      <c r="Y67" s="69">
        <v>4.0319644845822157E-2</v>
      </c>
      <c r="Z67" s="69">
        <v>5.7805942431286242E-5</v>
      </c>
      <c r="AA67" s="69">
        <v>4.3007621168876962E-3</v>
      </c>
      <c r="AB67" s="69">
        <v>2.4683137418159227E-3</v>
      </c>
      <c r="AC67" s="69">
        <v>1.1023593221646286E-2</v>
      </c>
      <c r="AD67" s="69">
        <v>1.5029545032134423E-4</v>
      </c>
      <c r="AE67" s="68">
        <v>1.14859545094155E-5</v>
      </c>
      <c r="AF67" s="69">
        <v>8.0114532703173119E-2</v>
      </c>
      <c r="AG67" s="69">
        <v>1.14859545094155E-4</v>
      </c>
      <c r="AH67" s="69">
        <v>8.5455501550051327E-3</v>
      </c>
      <c r="AI67" s="69">
        <v>4.9045025755204193E-3</v>
      </c>
      <c r="AJ67" s="69">
        <v>2.1903715249455356E-2</v>
      </c>
      <c r="AK67" s="69">
        <v>2.9863481724480301E-4</v>
      </c>
      <c r="AL67" s="68">
        <v>5.3071501375679619E-7</v>
      </c>
      <c r="AM67" s="69">
        <v>3.7017372209536535E-3</v>
      </c>
      <c r="AN67" s="69">
        <v>5.3071501375679615E-6</v>
      </c>
      <c r="AO67" s="69">
        <v>3.9485197023505635E-4</v>
      </c>
      <c r="AP67" s="69">
        <v>2.2661531087415197E-4</v>
      </c>
      <c r="AQ67" s="69">
        <v>1.0120735312342103E-3</v>
      </c>
      <c r="AR67" s="69">
        <v>1.3798590357676701E-5</v>
      </c>
      <c r="AS67" s="68">
        <v>0</v>
      </c>
      <c r="AT67" s="69">
        <v>0</v>
      </c>
      <c r="AU67" s="69">
        <v>0</v>
      </c>
      <c r="AV67" s="69">
        <v>0</v>
      </c>
      <c r="AW67" s="69">
        <v>0</v>
      </c>
      <c r="AX67" s="69">
        <v>0</v>
      </c>
      <c r="AY67" s="69">
        <v>0</v>
      </c>
      <c r="AZ67" s="68">
        <v>0</v>
      </c>
      <c r="BA67" s="69">
        <v>0</v>
      </c>
      <c r="BB67" s="69">
        <v>0</v>
      </c>
      <c r="BC67" s="69">
        <v>0</v>
      </c>
      <c r="BD67" s="69">
        <v>0</v>
      </c>
      <c r="BE67" s="69">
        <v>0</v>
      </c>
      <c r="BF67" s="69">
        <v>0</v>
      </c>
      <c r="BG67" s="68">
        <v>5.3071501375679619E-7</v>
      </c>
      <c r="BH67" s="69">
        <v>3.7017372209536535E-3</v>
      </c>
      <c r="BI67" s="69">
        <v>5.3071501375679615E-6</v>
      </c>
      <c r="BJ67" s="69">
        <v>3.9485197023505635E-4</v>
      </c>
      <c r="BK67" s="69">
        <v>2.2661531087415197E-4</v>
      </c>
      <c r="BL67" s="69">
        <v>1.0120735312342103E-3</v>
      </c>
      <c r="BM67" s="69">
        <v>1.3798590357676701E-5</v>
      </c>
      <c r="BN67" s="68">
        <v>1.5519404842691803E-6</v>
      </c>
      <c r="BO67" s="69">
        <v>1.0824784877777533E-2</v>
      </c>
      <c r="BP67" s="69">
        <v>1.5519404842691802E-5</v>
      </c>
      <c r="BQ67" s="69">
        <v>1.15464372029627E-3</v>
      </c>
      <c r="BR67" s="69">
        <v>6.6267858678294004E-4</v>
      </c>
      <c r="BS67" s="69">
        <v>2.9595505035013266E-3</v>
      </c>
      <c r="BT67" s="69">
        <v>4.0350452590998687E-5</v>
      </c>
      <c r="BU67" s="68">
        <v>0</v>
      </c>
      <c r="BV67" s="69">
        <v>0</v>
      </c>
      <c r="BW67" s="69">
        <v>0</v>
      </c>
      <c r="BX67" s="69">
        <v>0</v>
      </c>
      <c r="BY67" s="69">
        <v>0</v>
      </c>
      <c r="BZ67" s="69">
        <v>0</v>
      </c>
      <c r="CA67" s="69">
        <v>0</v>
      </c>
      <c r="CB67" s="68">
        <v>4.8869192296541565E-7</v>
      </c>
      <c r="CC67" s="69">
        <v>3.4086261626837745E-3</v>
      </c>
      <c r="CD67" s="69">
        <v>4.8869192296541567E-6</v>
      </c>
      <c r="CE67" s="69">
        <v>3.6358679068626922E-4</v>
      </c>
      <c r="CF67" s="69">
        <v>2.0867145110623251E-4</v>
      </c>
      <c r="CG67" s="69">
        <v>9.3193549709504769E-4</v>
      </c>
      <c r="CH67" s="69">
        <v>1.2705989997100809E-5</v>
      </c>
      <c r="CI67" s="68">
        <v>0</v>
      </c>
      <c r="CJ67" s="69">
        <v>0</v>
      </c>
      <c r="CK67" s="69">
        <v>0</v>
      </c>
      <c r="CL67" s="69">
        <v>0</v>
      </c>
      <c r="CM67" s="69">
        <v>0</v>
      </c>
      <c r="CN67" s="69">
        <v>0</v>
      </c>
      <c r="CO67" s="69">
        <v>0</v>
      </c>
      <c r="CP67" s="68">
        <v>0</v>
      </c>
      <c r="CQ67" s="69">
        <v>0</v>
      </c>
      <c r="CR67" s="69">
        <v>0</v>
      </c>
      <c r="CS67" s="69">
        <v>0</v>
      </c>
      <c r="CT67" s="69">
        <v>0</v>
      </c>
      <c r="CU67" s="69">
        <v>0</v>
      </c>
      <c r="CV67" s="69">
        <v>0</v>
      </c>
      <c r="CW67" s="68">
        <v>4.8869192296541565E-7</v>
      </c>
      <c r="CX67" s="69">
        <v>3.4086261626837745E-3</v>
      </c>
      <c r="CY67" s="69">
        <v>4.8869192296541567E-6</v>
      </c>
      <c r="CZ67" s="69">
        <v>3.6358679068626922E-4</v>
      </c>
      <c r="DA67" s="69">
        <v>2.0867145110623251E-4</v>
      </c>
      <c r="DB67" s="69">
        <v>9.3193549709504769E-4</v>
      </c>
      <c r="DC67" s="69">
        <v>1.2705989997100809E-5</v>
      </c>
      <c r="DD67" s="68">
        <v>0</v>
      </c>
      <c r="DE67" s="69">
        <v>0</v>
      </c>
      <c r="DF67" s="69">
        <v>0</v>
      </c>
      <c r="DG67" s="69">
        <v>0</v>
      </c>
      <c r="DH67" s="69">
        <v>0</v>
      </c>
      <c r="DI67" s="69">
        <v>0</v>
      </c>
      <c r="DJ67" s="70">
        <v>0</v>
      </c>
    </row>
    <row r="68" spans="2:114">
      <c r="B68" s="47" t="s">
        <v>139</v>
      </c>
      <c r="C68" s="68">
        <v>0</v>
      </c>
      <c r="D68" s="69">
        <v>0.13049081873753049</v>
      </c>
      <c r="E68" s="69">
        <v>8.7695442699953284E-4</v>
      </c>
      <c r="F68" s="69">
        <v>2.6308632809985987E-3</v>
      </c>
      <c r="G68" s="69">
        <v>4.2093812495977573E-3</v>
      </c>
      <c r="H68" s="69">
        <v>1.8065261196190376E-2</v>
      </c>
      <c r="I68" s="69">
        <v>3.5078177079981312E-4</v>
      </c>
      <c r="J68" s="68">
        <v>0</v>
      </c>
      <c r="K68" s="69">
        <v>7.749906922497693E-2</v>
      </c>
      <c r="L68" s="69">
        <v>5.2082707812484499E-4</v>
      </c>
      <c r="M68" s="69">
        <v>1.5624812343745351E-3</v>
      </c>
      <c r="N68" s="69">
        <v>2.4999699749992557E-3</v>
      </c>
      <c r="O68" s="69">
        <v>1.0729037809371806E-2</v>
      </c>
      <c r="P68" s="69">
        <v>2.08330831249938E-4</v>
      </c>
      <c r="Q68" s="68">
        <v>0</v>
      </c>
      <c r="R68" s="69">
        <v>1.5145529135530075E-2</v>
      </c>
      <c r="S68" s="69">
        <v>1.0178446999684189E-4</v>
      </c>
      <c r="T68" s="69">
        <v>3.053534099905257E-4</v>
      </c>
      <c r="U68" s="69">
        <v>4.8856545598484108E-4</v>
      </c>
      <c r="V68" s="69">
        <v>2.0967600819349428E-3</v>
      </c>
      <c r="W68" s="69">
        <v>4.0713787998736759E-5</v>
      </c>
      <c r="X68" s="68">
        <v>0</v>
      </c>
      <c r="Y68" s="69">
        <v>8.1902305569730343E-4</v>
      </c>
      <c r="Z68" s="69">
        <v>5.5041872022668235E-6</v>
      </c>
      <c r="AA68" s="69">
        <v>1.6512561606800473E-5</v>
      </c>
      <c r="AB68" s="69">
        <v>2.6420098570880754E-5</v>
      </c>
      <c r="AC68" s="69">
        <v>1.1338625636669658E-4</v>
      </c>
      <c r="AD68" s="69">
        <v>2.2016748809067297E-6</v>
      </c>
      <c r="AE68" s="68">
        <v>0</v>
      </c>
      <c r="AF68" s="69">
        <v>1.5964552191227378E-2</v>
      </c>
      <c r="AG68" s="69">
        <v>1.0728865719910871E-4</v>
      </c>
      <c r="AH68" s="69">
        <v>3.218659715973262E-4</v>
      </c>
      <c r="AI68" s="69">
        <v>5.1498555455572179E-4</v>
      </c>
      <c r="AJ68" s="69">
        <v>2.2101463383016394E-3</v>
      </c>
      <c r="AK68" s="69">
        <v>4.2915462879643487E-5</v>
      </c>
      <c r="AL68" s="68">
        <v>0</v>
      </c>
      <c r="AM68" s="69">
        <v>7.4021293395578076E-3</v>
      </c>
      <c r="AN68" s="69">
        <v>4.9745492873372363E-5</v>
      </c>
      <c r="AO68" s="69">
        <v>1.4923647862011708E-4</v>
      </c>
      <c r="AP68" s="69">
        <v>2.3877836579218732E-4</v>
      </c>
      <c r="AQ68" s="69">
        <v>1.0247571531914706E-3</v>
      </c>
      <c r="AR68" s="69">
        <v>1.9898197149348945E-5</v>
      </c>
      <c r="AS68" s="68">
        <v>0</v>
      </c>
      <c r="AT68" s="69">
        <v>0</v>
      </c>
      <c r="AU68" s="69">
        <v>0</v>
      </c>
      <c r="AV68" s="69">
        <v>0</v>
      </c>
      <c r="AW68" s="69">
        <v>0</v>
      </c>
      <c r="AX68" s="69">
        <v>0</v>
      </c>
      <c r="AY68" s="69">
        <v>0</v>
      </c>
      <c r="AZ68" s="68">
        <v>0</v>
      </c>
      <c r="BA68" s="69">
        <v>0</v>
      </c>
      <c r="BB68" s="69">
        <v>0</v>
      </c>
      <c r="BC68" s="69">
        <v>0</v>
      </c>
      <c r="BD68" s="69">
        <v>0</v>
      </c>
      <c r="BE68" s="69">
        <v>0</v>
      </c>
      <c r="BF68" s="69">
        <v>0</v>
      </c>
      <c r="BG68" s="68">
        <v>0</v>
      </c>
      <c r="BH68" s="69">
        <v>7.4021293395578076E-3</v>
      </c>
      <c r="BI68" s="69">
        <v>4.9745492873372363E-5</v>
      </c>
      <c r="BJ68" s="69">
        <v>1.4923647862011708E-4</v>
      </c>
      <c r="BK68" s="69">
        <v>2.3877836579218732E-4</v>
      </c>
      <c r="BL68" s="69">
        <v>1.0247571531914706E-3</v>
      </c>
      <c r="BM68" s="69">
        <v>1.9898197149348945E-5</v>
      </c>
      <c r="BN68" s="68">
        <v>0</v>
      </c>
      <c r="BO68" s="69">
        <v>5.1063934220188175E-4</v>
      </c>
      <c r="BP68" s="69">
        <v>3.4317160094212486E-6</v>
      </c>
      <c r="BQ68" s="69">
        <v>1.0295148028263747E-5</v>
      </c>
      <c r="BR68" s="69">
        <v>1.6472236845221994E-5</v>
      </c>
      <c r="BS68" s="69">
        <v>7.0693349794077718E-5</v>
      </c>
      <c r="BT68" s="69">
        <v>1.3726864037684996E-6</v>
      </c>
      <c r="BU68" s="68">
        <v>0</v>
      </c>
      <c r="BV68" s="69">
        <v>0</v>
      </c>
      <c r="BW68" s="69">
        <v>0</v>
      </c>
      <c r="BX68" s="69">
        <v>0</v>
      </c>
      <c r="BY68" s="69">
        <v>0</v>
      </c>
      <c r="BZ68" s="69">
        <v>0</v>
      </c>
      <c r="CA68" s="69">
        <v>0</v>
      </c>
      <c r="CB68" s="68">
        <v>0</v>
      </c>
      <c r="CC68" s="69">
        <v>7.1786652334608052E-3</v>
      </c>
      <c r="CD68" s="69">
        <v>4.8243717966806489E-5</v>
      </c>
      <c r="CE68" s="69">
        <v>1.4473115390041947E-4</v>
      </c>
      <c r="CF68" s="69">
        <v>2.3156984624067114E-4</v>
      </c>
      <c r="CG68" s="69">
        <v>9.9382059011621357E-4</v>
      </c>
      <c r="CH68" s="69">
        <v>1.9297487186722596E-5</v>
      </c>
      <c r="CI68" s="68">
        <v>0</v>
      </c>
      <c r="CJ68" s="69">
        <v>0</v>
      </c>
      <c r="CK68" s="69">
        <v>0</v>
      </c>
      <c r="CL68" s="69">
        <v>0</v>
      </c>
      <c r="CM68" s="69">
        <v>0</v>
      </c>
      <c r="CN68" s="69">
        <v>0</v>
      </c>
      <c r="CO68" s="69">
        <v>0</v>
      </c>
      <c r="CP68" s="68">
        <v>0</v>
      </c>
      <c r="CQ68" s="69">
        <v>0</v>
      </c>
      <c r="CR68" s="69">
        <v>0</v>
      </c>
      <c r="CS68" s="69">
        <v>0</v>
      </c>
      <c r="CT68" s="69">
        <v>0</v>
      </c>
      <c r="CU68" s="69">
        <v>0</v>
      </c>
      <c r="CV68" s="69">
        <v>0</v>
      </c>
      <c r="CW68" s="68">
        <v>0</v>
      </c>
      <c r="CX68" s="69">
        <v>7.1786652334608052E-3</v>
      </c>
      <c r="CY68" s="69">
        <v>4.8243717966806489E-5</v>
      </c>
      <c r="CZ68" s="69">
        <v>1.4473115390041947E-4</v>
      </c>
      <c r="DA68" s="69">
        <v>2.3156984624067114E-4</v>
      </c>
      <c r="DB68" s="69">
        <v>9.9382059011621357E-4</v>
      </c>
      <c r="DC68" s="69">
        <v>1.9297487186722596E-5</v>
      </c>
      <c r="DD68" s="68">
        <v>0</v>
      </c>
      <c r="DE68" s="69">
        <v>0</v>
      </c>
      <c r="DF68" s="69">
        <v>0</v>
      </c>
      <c r="DG68" s="69">
        <v>0</v>
      </c>
      <c r="DH68" s="69">
        <v>0</v>
      </c>
      <c r="DI68" s="69">
        <v>0</v>
      </c>
      <c r="DJ68" s="70">
        <v>0</v>
      </c>
    </row>
    <row r="69" spans="2:114">
      <c r="B69" s="47" t="s">
        <v>170</v>
      </c>
      <c r="C69" s="68">
        <v>0</v>
      </c>
      <c r="D69" s="69">
        <v>4.6463079394730027</v>
      </c>
      <c r="E69" s="69">
        <v>3.1225187765275553E-2</v>
      </c>
      <c r="F69" s="69">
        <v>9.3675563295826658E-2</v>
      </c>
      <c r="G69" s="69">
        <v>0.14988090127332265</v>
      </c>
      <c r="H69" s="69">
        <v>0.64323886796467644</v>
      </c>
      <c r="I69" s="69">
        <v>1.2490075106110221E-2</v>
      </c>
      <c r="J69" s="68">
        <v>0</v>
      </c>
      <c r="K69" s="69">
        <v>1.8389337415540612</v>
      </c>
      <c r="L69" s="69">
        <v>1.2358425682486971E-2</v>
      </c>
      <c r="M69" s="69">
        <v>3.7075277047460914E-2</v>
      </c>
      <c r="N69" s="69">
        <v>5.9320443275937454E-2</v>
      </c>
      <c r="O69" s="69">
        <v>0.25458356905923157</v>
      </c>
      <c r="P69" s="69">
        <v>4.9433702729947881E-3</v>
      </c>
      <c r="Q69" s="68">
        <v>0</v>
      </c>
      <c r="R69" s="69">
        <v>0.30949223858092129</v>
      </c>
      <c r="S69" s="69">
        <v>2.0799209582051158E-3</v>
      </c>
      <c r="T69" s="69">
        <v>6.2397628746153483E-3</v>
      </c>
      <c r="U69" s="69">
        <v>9.9836205993845562E-3</v>
      </c>
      <c r="V69" s="69">
        <v>4.2846371739025391E-2</v>
      </c>
      <c r="W69" s="69">
        <v>8.3196838328204639E-4</v>
      </c>
      <c r="X69" s="68">
        <v>0</v>
      </c>
      <c r="Y69" s="69">
        <v>0</v>
      </c>
      <c r="Z69" s="69">
        <v>0</v>
      </c>
      <c r="AA69" s="69">
        <v>0</v>
      </c>
      <c r="AB69" s="69">
        <v>0</v>
      </c>
      <c r="AC69" s="69">
        <v>0</v>
      </c>
      <c r="AD69" s="69">
        <v>0</v>
      </c>
      <c r="AE69" s="68">
        <v>0</v>
      </c>
      <c r="AF69" s="69">
        <v>0.30949223858092129</v>
      </c>
      <c r="AG69" s="69">
        <v>2.0799209582051158E-3</v>
      </c>
      <c r="AH69" s="69">
        <v>6.2397628746153483E-3</v>
      </c>
      <c r="AI69" s="69">
        <v>9.9836205993845562E-3</v>
      </c>
      <c r="AJ69" s="69">
        <v>4.2846371739025391E-2</v>
      </c>
      <c r="AK69" s="69">
        <v>8.3196838328204639E-4</v>
      </c>
      <c r="AL69" s="68">
        <v>0</v>
      </c>
      <c r="AM69" s="69">
        <v>0.29338565362814273</v>
      </c>
      <c r="AN69" s="69">
        <v>1.9716777797590236E-3</v>
      </c>
      <c r="AO69" s="69">
        <v>5.9150333392770709E-3</v>
      </c>
      <c r="AP69" s="69">
        <v>9.4640533428433128E-3</v>
      </c>
      <c r="AQ69" s="69">
        <v>4.0616562263035887E-2</v>
      </c>
      <c r="AR69" s="69">
        <v>7.8867111190360944E-4</v>
      </c>
      <c r="AS69" s="68">
        <v>0</v>
      </c>
      <c r="AT69" s="69">
        <v>0</v>
      </c>
      <c r="AU69" s="69">
        <v>0</v>
      </c>
      <c r="AV69" s="69">
        <v>0</v>
      </c>
      <c r="AW69" s="69">
        <v>0</v>
      </c>
      <c r="AX69" s="69">
        <v>0</v>
      </c>
      <c r="AY69" s="69">
        <v>0</v>
      </c>
      <c r="AZ69" s="68">
        <v>0</v>
      </c>
      <c r="BA69" s="69">
        <v>0</v>
      </c>
      <c r="BB69" s="69">
        <v>0</v>
      </c>
      <c r="BC69" s="69">
        <v>0</v>
      </c>
      <c r="BD69" s="69">
        <v>0</v>
      </c>
      <c r="BE69" s="69">
        <v>0</v>
      </c>
      <c r="BF69" s="69">
        <v>0</v>
      </c>
      <c r="BG69" s="68">
        <v>0</v>
      </c>
      <c r="BH69" s="69">
        <v>0.29338565362814273</v>
      </c>
      <c r="BI69" s="69">
        <v>1.9716777797590236E-3</v>
      </c>
      <c r="BJ69" s="69">
        <v>5.9150333392770709E-3</v>
      </c>
      <c r="BK69" s="69">
        <v>9.4640533428433128E-3</v>
      </c>
      <c r="BL69" s="69">
        <v>4.0616562263035887E-2</v>
      </c>
      <c r="BM69" s="69">
        <v>7.8867111190360944E-4</v>
      </c>
      <c r="BN69" s="68">
        <v>0</v>
      </c>
      <c r="BO69" s="69">
        <v>9.7893691806781646E-2</v>
      </c>
      <c r="BP69" s="69">
        <v>6.5788771375525294E-4</v>
      </c>
      <c r="BQ69" s="69">
        <v>1.9736631412657591E-3</v>
      </c>
      <c r="BR69" s="69">
        <v>3.1578610260252142E-3</v>
      </c>
      <c r="BS69" s="69">
        <v>1.355248690335821E-2</v>
      </c>
      <c r="BT69" s="69">
        <v>2.6315508550210116E-4</v>
      </c>
      <c r="BU69" s="68">
        <v>0</v>
      </c>
      <c r="BV69" s="69">
        <v>0</v>
      </c>
      <c r="BW69" s="69">
        <v>0</v>
      </c>
      <c r="BX69" s="69">
        <v>0</v>
      </c>
      <c r="BY69" s="69">
        <v>0</v>
      </c>
      <c r="BZ69" s="69">
        <v>0</v>
      </c>
      <c r="CA69" s="69">
        <v>0</v>
      </c>
      <c r="CB69" s="68">
        <v>0</v>
      </c>
      <c r="CC69" s="69">
        <v>0.28458408401929841</v>
      </c>
      <c r="CD69" s="69">
        <v>1.9125274463662526E-3</v>
      </c>
      <c r="CE69" s="69">
        <v>5.7375823390987575E-3</v>
      </c>
      <c r="CF69" s="69">
        <v>9.1801317425580127E-3</v>
      </c>
      <c r="CG69" s="69">
        <v>3.9398065395144802E-2</v>
      </c>
      <c r="CH69" s="69">
        <v>7.6501097854650109E-4</v>
      </c>
      <c r="CI69" s="68">
        <v>0</v>
      </c>
      <c r="CJ69" s="69">
        <v>0</v>
      </c>
      <c r="CK69" s="69">
        <v>0</v>
      </c>
      <c r="CL69" s="69">
        <v>0</v>
      </c>
      <c r="CM69" s="69">
        <v>0</v>
      </c>
      <c r="CN69" s="69">
        <v>0</v>
      </c>
      <c r="CO69" s="69">
        <v>0</v>
      </c>
      <c r="CP69" s="68">
        <v>0</v>
      </c>
      <c r="CQ69" s="69">
        <v>0</v>
      </c>
      <c r="CR69" s="69">
        <v>0</v>
      </c>
      <c r="CS69" s="69">
        <v>0</v>
      </c>
      <c r="CT69" s="69">
        <v>0</v>
      </c>
      <c r="CU69" s="69">
        <v>0</v>
      </c>
      <c r="CV69" s="69">
        <v>0</v>
      </c>
      <c r="CW69" s="68">
        <v>0</v>
      </c>
      <c r="CX69" s="69">
        <v>0.28458408401929841</v>
      </c>
      <c r="CY69" s="69">
        <v>1.9125274463662526E-3</v>
      </c>
      <c r="CZ69" s="69">
        <v>5.7375823390987575E-3</v>
      </c>
      <c r="DA69" s="69">
        <v>9.1801317425580127E-3</v>
      </c>
      <c r="DB69" s="69">
        <v>3.9398065395144802E-2</v>
      </c>
      <c r="DC69" s="69">
        <v>7.6501097854650109E-4</v>
      </c>
      <c r="DD69" s="68">
        <v>0</v>
      </c>
      <c r="DE69" s="69">
        <v>0</v>
      </c>
      <c r="DF69" s="69">
        <v>0</v>
      </c>
      <c r="DG69" s="69">
        <v>0</v>
      </c>
      <c r="DH69" s="69">
        <v>0</v>
      </c>
      <c r="DI69" s="69">
        <v>0</v>
      </c>
      <c r="DJ69" s="70">
        <v>0</v>
      </c>
    </row>
    <row r="70" spans="2:114">
      <c r="B70" s="47" t="s">
        <v>173</v>
      </c>
      <c r="C70" s="68">
        <v>0</v>
      </c>
      <c r="D70" s="69">
        <v>5.3152488934929245</v>
      </c>
      <c r="E70" s="69">
        <v>3.5720758692828793E-2</v>
      </c>
      <c r="F70" s="69">
        <v>0.10716227607848638</v>
      </c>
      <c r="G70" s="69">
        <v>0.1714596417255782</v>
      </c>
      <c r="H70" s="69">
        <v>0.73584762907227319</v>
      </c>
      <c r="I70" s="69">
        <v>1.4288303477131517E-2</v>
      </c>
      <c r="J70" s="68">
        <v>0</v>
      </c>
      <c r="K70" s="69">
        <v>2.0901259063794089</v>
      </c>
      <c r="L70" s="69">
        <v>1.404654506975409E-2</v>
      </c>
      <c r="M70" s="69">
        <v>4.2139635209262276E-2</v>
      </c>
      <c r="N70" s="69">
        <v>6.742341633481963E-2</v>
      </c>
      <c r="O70" s="69">
        <v>0.28935882843693428</v>
      </c>
      <c r="P70" s="69">
        <v>5.6186180279016364E-3</v>
      </c>
      <c r="Q70" s="68">
        <v>0</v>
      </c>
      <c r="R70" s="69">
        <v>0.47298849964877415</v>
      </c>
      <c r="S70" s="69">
        <v>3.1786861535535896E-3</v>
      </c>
      <c r="T70" s="69">
        <v>9.53605846066077E-3</v>
      </c>
      <c r="U70" s="69">
        <v>1.525769353705723E-2</v>
      </c>
      <c r="V70" s="69">
        <v>6.5480934763203949E-2</v>
      </c>
      <c r="W70" s="69">
        <v>1.2714744614214359E-3</v>
      </c>
      <c r="X70" s="68">
        <v>0</v>
      </c>
      <c r="Y70" s="69">
        <v>0</v>
      </c>
      <c r="Z70" s="69">
        <v>0</v>
      </c>
      <c r="AA70" s="69">
        <v>0</v>
      </c>
      <c r="AB70" s="69">
        <v>0</v>
      </c>
      <c r="AC70" s="69">
        <v>0</v>
      </c>
      <c r="AD70" s="69">
        <v>0</v>
      </c>
      <c r="AE70" s="68">
        <v>0</v>
      </c>
      <c r="AF70" s="69">
        <v>0.47298849964877415</v>
      </c>
      <c r="AG70" s="69">
        <v>3.1786861535535896E-3</v>
      </c>
      <c r="AH70" s="69">
        <v>9.53605846066077E-3</v>
      </c>
      <c r="AI70" s="69">
        <v>1.525769353705723E-2</v>
      </c>
      <c r="AJ70" s="69">
        <v>6.5480934763203949E-2</v>
      </c>
      <c r="AK70" s="69">
        <v>1.2714744614214359E-3</v>
      </c>
      <c r="AL70" s="68">
        <v>0</v>
      </c>
      <c r="AM70" s="69">
        <v>0.40343543641444418</v>
      </c>
      <c r="AN70" s="69">
        <v>2.7112596533228773E-3</v>
      </c>
      <c r="AO70" s="69">
        <v>8.1337789599686336E-3</v>
      </c>
      <c r="AP70" s="69">
        <v>1.3014046335949811E-2</v>
      </c>
      <c r="AQ70" s="69">
        <v>5.5851948858451281E-2</v>
      </c>
      <c r="AR70" s="69">
        <v>1.0845038613291511E-3</v>
      </c>
      <c r="AS70" s="68">
        <v>0</v>
      </c>
      <c r="AT70" s="69">
        <v>0</v>
      </c>
      <c r="AU70" s="69">
        <v>0</v>
      </c>
      <c r="AV70" s="69">
        <v>0</v>
      </c>
      <c r="AW70" s="69">
        <v>0</v>
      </c>
      <c r="AX70" s="69">
        <v>0</v>
      </c>
      <c r="AY70" s="69">
        <v>0</v>
      </c>
      <c r="AZ70" s="68">
        <v>0</v>
      </c>
      <c r="BA70" s="69">
        <v>0</v>
      </c>
      <c r="BB70" s="69">
        <v>0</v>
      </c>
      <c r="BC70" s="69">
        <v>0</v>
      </c>
      <c r="BD70" s="69">
        <v>0</v>
      </c>
      <c r="BE70" s="69">
        <v>0</v>
      </c>
      <c r="BF70" s="69">
        <v>0</v>
      </c>
      <c r="BG70" s="68">
        <v>0</v>
      </c>
      <c r="BH70" s="69">
        <v>0.40343543641444418</v>
      </c>
      <c r="BI70" s="69">
        <v>2.7112596533228773E-3</v>
      </c>
      <c r="BJ70" s="69">
        <v>8.1337789599686336E-3</v>
      </c>
      <c r="BK70" s="69">
        <v>1.3014046335949811E-2</v>
      </c>
      <c r="BL70" s="69">
        <v>5.5851948858451281E-2</v>
      </c>
      <c r="BM70" s="69">
        <v>1.0845038613291511E-3</v>
      </c>
      <c r="BN70" s="68">
        <v>0</v>
      </c>
      <c r="BO70" s="69">
        <v>0.11886098267336634</v>
      </c>
      <c r="BP70" s="69">
        <v>7.9879692656832212E-4</v>
      </c>
      <c r="BQ70" s="69">
        <v>2.3963907797049668E-3</v>
      </c>
      <c r="BR70" s="69">
        <v>3.8342252475279462E-3</v>
      </c>
      <c r="BS70" s="69">
        <v>1.6455216687307438E-2</v>
      </c>
      <c r="BT70" s="69">
        <v>3.195187706273289E-4</v>
      </c>
      <c r="BU70" s="68">
        <v>0</v>
      </c>
      <c r="BV70" s="69">
        <v>0</v>
      </c>
      <c r="BW70" s="69">
        <v>0</v>
      </c>
      <c r="BX70" s="69">
        <v>0</v>
      </c>
      <c r="BY70" s="69">
        <v>0</v>
      </c>
      <c r="BZ70" s="69">
        <v>0</v>
      </c>
      <c r="CA70" s="69">
        <v>0</v>
      </c>
      <c r="CB70" s="68">
        <v>0</v>
      </c>
      <c r="CC70" s="69">
        <v>0.39133237332201082</v>
      </c>
      <c r="CD70" s="69">
        <v>2.629921863723191E-3</v>
      </c>
      <c r="CE70" s="69">
        <v>7.8897655911695733E-3</v>
      </c>
      <c r="CF70" s="69">
        <v>1.2623624945871315E-2</v>
      </c>
      <c r="CG70" s="69">
        <v>5.4176390392697733E-2</v>
      </c>
      <c r="CH70" s="69">
        <v>1.0519687454892763E-3</v>
      </c>
      <c r="CI70" s="68">
        <v>0</v>
      </c>
      <c r="CJ70" s="69">
        <v>0</v>
      </c>
      <c r="CK70" s="69">
        <v>0</v>
      </c>
      <c r="CL70" s="69">
        <v>0</v>
      </c>
      <c r="CM70" s="69">
        <v>0</v>
      </c>
      <c r="CN70" s="69">
        <v>0</v>
      </c>
      <c r="CO70" s="69">
        <v>0</v>
      </c>
      <c r="CP70" s="68">
        <v>0</v>
      </c>
      <c r="CQ70" s="69">
        <v>0</v>
      </c>
      <c r="CR70" s="69">
        <v>0</v>
      </c>
      <c r="CS70" s="69">
        <v>0</v>
      </c>
      <c r="CT70" s="69">
        <v>0</v>
      </c>
      <c r="CU70" s="69">
        <v>0</v>
      </c>
      <c r="CV70" s="69">
        <v>0</v>
      </c>
      <c r="CW70" s="68">
        <v>0</v>
      </c>
      <c r="CX70" s="69">
        <v>0.39133237332201082</v>
      </c>
      <c r="CY70" s="69">
        <v>2.629921863723191E-3</v>
      </c>
      <c r="CZ70" s="69">
        <v>7.8897655911695733E-3</v>
      </c>
      <c r="DA70" s="69">
        <v>1.2623624945871315E-2</v>
      </c>
      <c r="DB70" s="69">
        <v>5.4176390392697733E-2</v>
      </c>
      <c r="DC70" s="69">
        <v>1.0519687454892763E-3</v>
      </c>
      <c r="DD70" s="68">
        <v>0</v>
      </c>
      <c r="DE70" s="69">
        <v>0</v>
      </c>
      <c r="DF70" s="69">
        <v>0</v>
      </c>
      <c r="DG70" s="69">
        <v>0</v>
      </c>
      <c r="DH70" s="69">
        <v>0</v>
      </c>
      <c r="DI70" s="69">
        <v>0</v>
      </c>
      <c r="DJ70" s="70">
        <v>0</v>
      </c>
    </row>
    <row r="71" spans="2:114">
      <c r="B71" s="47" t="s">
        <v>159</v>
      </c>
      <c r="C71" s="68">
        <v>0</v>
      </c>
      <c r="D71" s="69">
        <v>89.903448965361576</v>
      </c>
      <c r="E71" s="69">
        <v>0.60418984519732233</v>
      </c>
      <c r="F71" s="69">
        <v>1.8125695355919673</v>
      </c>
      <c r="G71" s="69">
        <v>2.9001112569471474</v>
      </c>
      <c r="H71" s="69">
        <v>12.446310811064841</v>
      </c>
      <c r="I71" s="69">
        <v>0.24167593807892895</v>
      </c>
      <c r="J71" s="68">
        <v>0</v>
      </c>
      <c r="K71" s="69">
        <v>18.28014719676829</v>
      </c>
      <c r="L71" s="69">
        <v>0.12285045159118473</v>
      </c>
      <c r="M71" s="69">
        <v>0.36855135477355422</v>
      </c>
      <c r="N71" s="69">
        <v>0.58968216763768666</v>
      </c>
      <c r="O71" s="69">
        <v>2.5307193027784054</v>
      </c>
      <c r="P71" s="69">
        <v>4.9140180636473893E-2</v>
      </c>
      <c r="Q71" s="68">
        <v>0</v>
      </c>
      <c r="R71" s="69">
        <v>4.409860443138367</v>
      </c>
      <c r="S71" s="69">
        <v>2.9636158892058919E-2</v>
      </c>
      <c r="T71" s="69">
        <v>8.8908476676176754E-2</v>
      </c>
      <c r="U71" s="69">
        <v>0.1422535626818828</v>
      </c>
      <c r="V71" s="69">
        <v>0.61050487317641378</v>
      </c>
      <c r="W71" s="69">
        <v>1.1854463556823567E-2</v>
      </c>
      <c r="X71" s="68">
        <v>0</v>
      </c>
      <c r="Y71" s="69">
        <v>0</v>
      </c>
      <c r="Z71" s="69">
        <v>0</v>
      </c>
      <c r="AA71" s="69">
        <v>0</v>
      </c>
      <c r="AB71" s="69">
        <v>0</v>
      </c>
      <c r="AC71" s="69">
        <v>0</v>
      </c>
      <c r="AD71" s="69">
        <v>0</v>
      </c>
      <c r="AE71" s="68">
        <v>0</v>
      </c>
      <c r="AF71" s="69">
        <v>4.409860443138367</v>
      </c>
      <c r="AG71" s="69">
        <v>2.9636158892058919E-2</v>
      </c>
      <c r="AH71" s="69">
        <v>8.8908476676176754E-2</v>
      </c>
      <c r="AI71" s="69">
        <v>0.1422535626818828</v>
      </c>
      <c r="AJ71" s="69">
        <v>0.61050487317641378</v>
      </c>
      <c r="AK71" s="69">
        <v>1.1854463556823567E-2</v>
      </c>
      <c r="AL71" s="68">
        <v>0</v>
      </c>
      <c r="AM71" s="69">
        <v>3.3884589524609243</v>
      </c>
      <c r="AN71" s="69">
        <v>2.2771901562237393E-2</v>
      </c>
      <c r="AO71" s="69">
        <v>6.8315704686712178E-2</v>
      </c>
      <c r="AP71" s="69">
        <v>0.10930512749873948</v>
      </c>
      <c r="AQ71" s="69">
        <v>0.4691011721820903</v>
      </c>
      <c r="AR71" s="69">
        <v>9.1087606248949574E-3</v>
      </c>
      <c r="AS71" s="68">
        <v>0</v>
      </c>
      <c r="AT71" s="69">
        <v>0</v>
      </c>
      <c r="AU71" s="69">
        <v>0</v>
      </c>
      <c r="AV71" s="69">
        <v>0</v>
      </c>
      <c r="AW71" s="69">
        <v>0</v>
      </c>
      <c r="AX71" s="69">
        <v>0</v>
      </c>
      <c r="AY71" s="69">
        <v>0</v>
      </c>
      <c r="AZ71" s="68">
        <v>0</v>
      </c>
      <c r="BA71" s="69">
        <v>0</v>
      </c>
      <c r="BB71" s="69">
        <v>0</v>
      </c>
      <c r="BC71" s="69">
        <v>0</v>
      </c>
      <c r="BD71" s="69">
        <v>0</v>
      </c>
      <c r="BE71" s="69">
        <v>0</v>
      </c>
      <c r="BF71" s="69">
        <v>0</v>
      </c>
      <c r="BG71" s="68">
        <v>0</v>
      </c>
      <c r="BH71" s="69">
        <v>3.3884589524609243</v>
      </c>
      <c r="BI71" s="69">
        <v>2.2771901562237393E-2</v>
      </c>
      <c r="BJ71" s="69">
        <v>6.8315704686712178E-2</v>
      </c>
      <c r="BK71" s="69">
        <v>0.10930512749873948</v>
      </c>
      <c r="BL71" s="69">
        <v>0.4691011721820903</v>
      </c>
      <c r="BM71" s="69">
        <v>9.1087606248949574E-3</v>
      </c>
      <c r="BN71" s="68">
        <v>0</v>
      </c>
      <c r="BO71" s="69">
        <v>2.2876097718191448</v>
      </c>
      <c r="BP71" s="69">
        <v>1.537372158480608E-2</v>
      </c>
      <c r="BQ71" s="69">
        <v>4.6121164754418242E-2</v>
      </c>
      <c r="BR71" s="69">
        <v>7.3793863607069188E-2</v>
      </c>
      <c r="BS71" s="69">
        <v>0.31669866464700525</v>
      </c>
      <c r="BT71" s="69">
        <v>6.1494886339224317E-3</v>
      </c>
      <c r="BU71" s="68">
        <v>0</v>
      </c>
      <c r="BV71" s="69">
        <v>0</v>
      </c>
      <c r="BW71" s="69">
        <v>0</v>
      </c>
      <c r="BX71" s="69">
        <v>0</v>
      </c>
      <c r="BY71" s="69">
        <v>0</v>
      </c>
      <c r="BZ71" s="69">
        <v>0</v>
      </c>
      <c r="CA71" s="69">
        <v>0</v>
      </c>
      <c r="CB71" s="68">
        <v>0</v>
      </c>
      <c r="CC71" s="69">
        <v>3.286805183887096</v>
      </c>
      <c r="CD71" s="69">
        <v>2.2088744515370268E-2</v>
      </c>
      <c r="CE71" s="69">
        <v>6.6266233546110803E-2</v>
      </c>
      <c r="CF71" s="69">
        <v>0.10602597367377728</v>
      </c>
      <c r="CG71" s="69">
        <v>0.45502813701662753</v>
      </c>
      <c r="CH71" s="69">
        <v>8.8354978061481078E-3</v>
      </c>
      <c r="CI71" s="68">
        <v>0</v>
      </c>
      <c r="CJ71" s="69">
        <v>0</v>
      </c>
      <c r="CK71" s="69">
        <v>0</v>
      </c>
      <c r="CL71" s="69">
        <v>0</v>
      </c>
      <c r="CM71" s="69">
        <v>0</v>
      </c>
      <c r="CN71" s="69">
        <v>0</v>
      </c>
      <c r="CO71" s="69">
        <v>0</v>
      </c>
      <c r="CP71" s="68">
        <v>0</v>
      </c>
      <c r="CQ71" s="69">
        <v>0</v>
      </c>
      <c r="CR71" s="69">
        <v>0</v>
      </c>
      <c r="CS71" s="69">
        <v>0</v>
      </c>
      <c r="CT71" s="69">
        <v>0</v>
      </c>
      <c r="CU71" s="69">
        <v>0</v>
      </c>
      <c r="CV71" s="69">
        <v>0</v>
      </c>
      <c r="CW71" s="68">
        <v>0</v>
      </c>
      <c r="CX71" s="69">
        <v>3.286805183887096</v>
      </c>
      <c r="CY71" s="69">
        <v>2.2088744515370268E-2</v>
      </c>
      <c r="CZ71" s="69">
        <v>6.6266233546110803E-2</v>
      </c>
      <c r="DA71" s="69">
        <v>0.10602597367377728</v>
      </c>
      <c r="DB71" s="69">
        <v>0.45502813701662753</v>
      </c>
      <c r="DC71" s="69">
        <v>8.8354978061481078E-3</v>
      </c>
      <c r="DD71" s="68">
        <v>0</v>
      </c>
      <c r="DE71" s="69">
        <v>0</v>
      </c>
      <c r="DF71" s="69">
        <v>0</v>
      </c>
      <c r="DG71" s="69">
        <v>0</v>
      </c>
      <c r="DH71" s="69">
        <v>0</v>
      </c>
      <c r="DI71" s="69">
        <v>0</v>
      </c>
      <c r="DJ71" s="70">
        <v>0</v>
      </c>
    </row>
    <row r="72" spans="2:114">
      <c r="B72" s="47" t="s">
        <v>160</v>
      </c>
      <c r="C72" s="68">
        <v>6.661044065679269E-3</v>
      </c>
      <c r="D72" s="69">
        <v>46.460782358112901</v>
      </c>
      <c r="E72" s="69">
        <v>6.6610440656792697E-2</v>
      </c>
      <c r="F72" s="69">
        <v>4.9558167848653758</v>
      </c>
      <c r="G72" s="69">
        <v>2.844265816045048</v>
      </c>
      <c r="H72" s="69">
        <v>12.702611033250365</v>
      </c>
      <c r="I72" s="69">
        <v>0.173187145707661</v>
      </c>
      <c r="J72" s="68">
        <v>1.6981090492424547E-3</v>
      </c>
      <c r="K72" s="69">
        <v>11.844310618466121</v>
      </c>
      <c r="L72" s="69">
        <v>1.6981090492424546E-2</v>
      </c>
      <c r="M72" s="69">
        <v>1.2633931326363863</v>
      </c>
      <c r="N72" s="69">
        <v>0.72509256402652822</v>
      </c>
      <c r="O72" s="69">
        <v>3.2382939569053608</v>
      </c>
      <c r="P72" s="69">
        <v>4.4150835280303821E-2</v>
      </c>
      <c r="Q72" s="68">
        <v>4.2263063721660946E-4</v>
      </c>
      <c r="R72" s="69">
        <v>2.9478486945858511</v>
      </c>
      <c r="S72" s="69">
        <v>4.2263063721660948E-3</v>
      </c>
      <c r="T72" s="69">
        <v>0.31443719408915743</v>
      </c>
      <c r="U72" s="69">
        <v>0.18046328209149226</v>
      </c>
      <c r="V72" s="69">
        <v>0.80595662517207423</v>
      </c>
      <c r="W72" s="69">
        <v>1.0988396567631847E-2</v>
      </c>
      <c r="X72" s="68">
        <v>0</v>
      </c>
      <c r="Y72" s="69">
        <v>0</v>
      </c>
      <c r="Z72" s="69">
        <v>0</v>
      </c>
      <c r="AA72" s="69">
        <v>0</v>
      </c>
      <c r="AB72" s="69">
        <v>0</v>
      </c>
      <c r="AC72" s="69">
        <v>0</v>
      </c>
      <c r="AD72" s="69">
        <v>0</v>
      </c>
      <c r="AE72" s="68">
        <v>4.2263063721660946E-4</v>
      </c>
      <c r="AF72" s="69">
        <v>2.9478486945858511</v>
      </c>
      <c r="AG72" s="69">
        <v>4.2263063721660948E-3</v>
      </c>
      <c r="AH72" s="69">
        <v>0.31443719408915743</v>
      </c>
      <c r="AI72" s="69">
        <v>0.18046328209149226</v>
      </c>
      <c r="AJ72" s="69">
        <v>0.80595662517207423</v>
      </c>
      <c r="AK72" s="69">
        <v>1.0988396567631847E-2</v>
      </c>
      <c r="AL72" s="68">
        <v>2.8912054061081861E-4</v>
      </c>
      <c r="AM72" s="69">
        <v>2.0166157707604597</v>
      </c>
      <c r="AN72" s="69">
        <v>2.8912054061081861E-3</v>
      </c>
      <c r="AO72" s="69">
        <v>0.21510568221444903</v>
      </c>
      <c r="AP72" s="69">
        <v>0.12345447084081955</v>
      </c>
      <c r="AQ72" s="69">
        <v>0.5513528709448311</v>
      </c>
      <c r="AR72" s="69">
        <v>7.5171340558812839E-3</v>
      </c>
      <c r="AS72" s="68">
        <v>0</v>
      </c>
      <c r="AT72" s="69">
        <v>0</v>
      </c>
      <c r="AU72" s="69">
        <v>0</v>
      </c>
      <c r="AV72" s="69">
        <v>0</v>
      </c>
      <c r="AW72" s="69">
        <v>0</v>
      </c>
      <c r="AX72" s="69">
        <v>0</v>
      </c>
      <c r="AY72" s="69">
        <v>0</v>
      </c>
      <c r="AZ72" s="68">
        <v>0</v>
      </c>
      <c r="BA72" s="69">
        <v>0</v>
      </c>
      <c r="BB72" s="69">
        <v>0</v>
      </c>
      <c r="BC72" s="69">
        <v>0</v>
      </c>
      <c r="BD72" s="69">
        <v>0</v>
      </c>
      <c r="BE72" s="69">
        <v>0</v>
      </c>
      <c r="BF72" s="69">
        <v>0</v>
      </c>
      <c r="BG72" s="68">
        <v>2.8912054061081861E-4</v>
      </c>
      <c r="BH72" s="69">
        <v>2.0166157707604597</v>
      </c>
      <c r="BI72" s="69">
        <v>2.8912054061081861E-3</v>
      </c>
      <c r="BJ72" s="69">
        <v>0.21510568221444903</v>
      </c>
      <c r="BK72" s="69">
        <v>0.12345447084081955</v>
      </c>
      <c r="BL72" s="69">
        <v>0.5513528709448311</v>
      </c>
      <c r="BM72" s="69">
        <v>7.5171340558812839E-3</v>
      </c>
      <c r="BN72" s="68">
        <v>1.2703176119416583E-4</v>
      </c>
      <c r="BO72" s="69">
        <v>0.88604653432930669</v>
      </c>
      <c r="BP72" s="69">
        <v>1.2703176119416581E-3</v>
      </c>
      <c r="BQ72" s="69">
        <v>9.451163032845937E-2</v>
      </c>
      <c r="BR72" s="69">
        <v>5.4242562029908806E-2</v>
      </c>
      <c r="BS72" s="69">
        <v>0.2422495685972742</v>
      </c>
      <c r="BT72" s="69">
        <v>3.3028257910483116E-3</v>
      </c>
      <c r="BU72" s="68">
        <v>0</v>
      </c>
      <c r="BV72" s="69">
        <v>0</v>
      </c>
      <c r="BW72" s="69">
        <v>0</v>
      </c>
      <c r="BX72" s="69">
        <v>0</v>
      </c>
      <c r="BY72" s="69">
        <v>0</v>
      </c>
      <c r="BZ72" s="69">
        <v>0</v>
      </c>
      <c r="CA72" s="69">
        <v>0</v>
      </c>
      <c r="CB72" s="68">
        <v>2.8044692439249403E-4</v>
      </c>
      <c r="CC72" s="69">
        <v>1.956117297637646</v>
      </c>
      <c r="CD72" s="69">
        <v>2.8044692439249405E-3</v>
      </c>
      <c r="CE72" s="69">
        <v>0.20865251174801555</v>
      </c>
      <c r="CF72" s="69">
        <v>0.11975083671559496</v>
      </c>
      <c r="CG72" s="69">
        <v>0.53481228481648613</v>
      </c>
      <c r="CH72" s="69">
        <v>7.2916200342048459E-3</v>
      </c>
      <c r="CI72" s="68">
        <v>0</v>
      </c>
      <c r="CJ72" s="69">
        <v>0</v>
      </c>
      <c r="CK72" s="69">
        <v>0</v>
      </c>
      <c r="CL72" s="69">
        <v>0</v>
      </c>
      <c r="CM72" s="69">
        <v>0</v>
      </c>
      <c r="CN72" s="69">
        <v>0</v>
      </c>
      <c r="CO72" s="69">
        <v>0</v>
      </c>
      <c r="CP72" s="68">
        <v>0</v>
      </c>
      <c r="CQ72" s="69">
        <v>0</v>
      </c>
      <c r="CR72" s="69">
        <v>0</v>
      </c>
      <c r="CS72" s="69">
        <v>0</v>
      </c>
      <c r="CT72" s="69">
        <v>0</v>
      </c>
      <c r="CU72" s="69">
        <v>0</v>
      </c>
      <c r="CV72" s="69">
        <v>0</v>
      </c>
      <c r="CW72" s="68">
        <v>2.8044692439249403E-4</v>
      </c>
      <c r="CX72" s="69">
        <v>1.956117297637646</v>
      </c>
      <c r="CY72" s="69">
        <v>2.8044692439249405E-3</v>
      </c>
      <c r="CZ72" s="69">
        <v>0.20865251174801555</v>
      </c>
      <c r="DA72" s="69">
        <v>0.11975083671559496</v>
      </c>
      <c r="DB72" s="69">
        <v>0.53481228481648613</v>
      </c>
      <c r="DC72" s="69">
        <v>7.2916200342048459E-3</v>
      </c>
      <c r="DD72" s="68">
        <v>0</v>
      </c>
      <c r="DE72" s="69">
        <v>0</v>
      </c>
      <c r="DF72" s="69">
        <v>0</v>
      </c>
      <c r="DG72" s="69">
        <v>0</v>
      </c>
      <c r="DH72" s="69">
        <v>0</v>
      </c>
      <c r="DI72" s="69">
        <v>0</v>
      </c>
      <c r="DJ72" s="70">
        <v>0</v>
      </c>
    </row>
    <row r="73" spans="2:114">
      <c r="B73" s="47" t="s">
        <v>171</v>
      </c>
      <c r="C73" s="68">
        <v>5.6655666004735011E-2</v>
      </c>
      <c r="D73" s="69">
        <v>395.1732703830267</v>
      </c>
      <c r="E73" s="69">
        <v>0.56655666004735006</v>
      </c>
      <c r="F73" s="69">
        <v>42.151815507522848</v>
      </c>
      <c r="G73" s="69">
        <v>24.191969384021849</v>
      </c>
      <c r="H73" s="69">
        <v>108.04235507102966</v>
      </c>
      <c r="I73" s="69">
        <v>1.4730473161231104</v>
      </c>
      <c r="J73" s="68">
        <v>1.9193911628735315E-2</v>
      </c>
      <c r="K73" s="69">
        <v>133.87753361042883</v>
      </c>
      <c r="L73" s="69">
        <v>0.19193911628735313</v>
      </c>
      <c r="M73" s="69">
        <v>14.280270251779074</v>
      </c>
      <c r="N73" s="69">
        <v>8.1958002654699804</v>
      </c>
      <c r="O73" s="69">
        <v>36.602789475998243</v>
      </c>
      <c r="P73" s="69">
        <v>0.4990417023471182</v>
      </c>
      <c r="Q73" s="68">
        <v>4.3654998275193301E-3</v>
      </c>
      <c r="R73" s="69">
        <v>30.449361296947327</v>
      </c>
      <c r="S73" s="69">
        <v>4.3654998275193299E-2</v>
      </c>
      <c r="T73" s="69">
        <v>3.2479318716743815</v>
      </c>
      <c r="U73" s="69">
        <v>1.8640684263507541</v>
      </c>
      <c r="V73" s="69">
        <v>8.3250081710793626</v>
      </c>
      <c r="W73" s="69">
        <v>0.11350299551550258</v>
      </c>
      <c r="X73" s="68">
        <v>0</v>
      </c>
      <c r="Y73" s="69">
        <v>0</v>
      </c>
      <c r="Z73" s="69">
        <v>0</v>
      </c>
      <c r="AA73" s="69">
        <v>0</v>
      </c>
      <c r="AB73" s="69">
        <v>0</v>
      </c>
      <c r="AC73" s="69">
        <v>0</v>
      </c>
      <c r="AD73" s="69">
        <v>0</v>
      </c>
      <c r="AE73" s="68">
        <v>4.3654998275193301E-3</v>
      </c>
      <c r="AF73" s="69">
        <v>30.449361296947327</v>
      </c>
      <c r="AG73" s="69">
        <v>4.3654998275193299E-2</v>
      </c>
      <c r="AH73" s="69">
        <v>3.2479318716743815</v>
      </c>
      <c r="AI73" s="69">
        <v>1.8640684263507541</v>
      </c>
      <c r="AJ73" s="69">
        <v>8.3250081710793626</v>
      </c>
      <c r="AK73" s="69">
        <v>0.11350299551550258</v>
      </c>
      <c r="AL73" s="68">
        <v>3.1626249716063854E-3</v>
      </c>
      <c r="AM73" s="69">
        <v>22.059309176954539</v>
      </c>
      <c r="AN73" s="69">
        <v>3.1626249716063856E-2</v>
      </c>
      <c r="AO73" s="69">
        <v>2.3529929788751507</v>
      </c>
      <c r="AP73" s="69">
        <v>1.3504408628759268</v>
      </c>
      <c r="AQ73" s="69">
        <v>6.0311258208533767</v>
      </c>
      <c r="AR73" s="69">
        <v>8.2228249261766029E-2</v>
      </c>
      <c r="AS73" s="68">
        <v>0</v>
      </c>
      <c r="AT73" s="69">
        <v>0</v>
      </c>
      <c r="AU73" s="69">
        <v>0</v>
      </c>
      <c r="AV73" s="69">
        <v>0</v>
      </c>
      <c r="AW73" s="69">
        <v>0</v>
      </c>
      <c r="AX73" s="69">
        <v>0</v>
      </c>
      <c r="AY73" s="69">
        <v>0</v>
      </c>
      <c r="AZ73" s="68">
        <v>0</v>
      </c>
      <c r="BA73" s="69">
        <v>0</v>
      </c>
      <c r="BB73" s="69">
        <v>0</v>
      </c>
      <c r="BC73" s="69">
        <v>0</v>
      </c>
      <c r="BD73" s="69">
        <v>0</v>
      </c>
      <c r="BE73" s="69">
        <v>0</v>
      </c>
      <c r="BF73" s="69">
        <v>0</v>
      </c>
      <c r="BG73" s="68">
        <v>3.1626249716063854E-3</v>
      </c>
      <c r="BH73" s="69">
        <v>22.059309176954539</v>
      </c>
      <c r="BI73" s="69">
        <v>3.1626249716063856E-2</v>
      </c>
      <c r="BJ73" s="69">
        <v>2.3529929788751507</v>
      </c>
      <c r="BK73" s="69">
        <v>1.3504408628759268</v>
      </c>
      <c r="BL73" s="69">
        <v>6.0311258208533767</v>
      </c>
      <c r="BM73" s="69">
        <v>8.2228249261766029E-2</v>
      </c>
      <c r="BN73" s="68">
        <v>1.1914138445318283E-3</v>
      </c>
      <c r="BO73" s="69">
        <v>8.3101115656095033</v>
      </c>
      <c r="BP73" s="69">
        <v>1.1914138445318283E-2</v>
      </c>
      <c r="BQ73" s="69">
        <v>0.88641190033168027</v>
      </c>
      <c r="BR73" s="69">
        <v>0.50873371161509073</v>
      </c>
      <c r="BS73" s="69">
        <v>2.2720262015221966</v>
      </c>
      <c r="BT73" s="69">
        <v>3.0976759957827539E-2</v>
      </c>
      <c r="BU73" s="68">
        <v>0</v>
      </c>
      <c r="BV73" s="69">
        <v>0</v>
      </c>
      <c r="BW73" s="69">
        <v>0</v>
      </c>
      <c r="BX73" s="69">
        <v>0</v>
      </c>
      <c r="BY73" s="69">
        <v>0</v>
      </c>
      <c r="BZ73" s="69">
        <v>0</v>
      </c>
      <c r="CA73" s="69">
        <v>0</v>
      </c>
      <c r="CB73" s="68">
        <v>3.0677462224581935E-3</v>
      </c>
      <c r="CC73" s="69">
        <v>21.397529901645903</v>
      </c>
      <c r="CD73" s="69">
        <v>3.0677462224581935E-2</v>
      </c>
      <c r="CE73" s="69">
        <v>2.2824031895088961</v>
      </c>
      <c r="CF73" s="69">
        <v>1.3099276369896486</v>
      </c>
      <c r="CG73" s="69">
        <v>5.8501920462277752</v>
      </c>
      <c r="CH73" s="69">
        <v>7.9761401783913041E-2</v>
      </c>
      <c r="CI73" s="68">
        <v>0</v>
      </c>
      <c r="CJ73" s="69">
        <v>0</v>
      </c>
      <c r="CK73" s="69">
        <v>0</v>
      </c>
      <c r="CL73" s="69">
        <v>0</v>
      </c>
      <c r="CM73" s="69">
        <v>0</v>
      </c>
      <c r="CN73" s="69">
        <v>0</v>
      </c>
      <c r="CO73" s="69">
        <v>0</v>
      </c>
      <c r="CP73" s="68">
        <v>0</v>
      </c>
      <c r="CQ73" s="69">
        <v>0</v>
      </c>
      <c r="CR73" s="69">
        <v>0</v>
      </c>
      <c r="CS73" s="69">
        <v>0</v>
      </c>
      <c r="CT73" s="69">
        <v>0</v>
      </c>
      <c r="CU73" s="69">
        <v>0</v>
      </c>
      <c r="CV73" s="69">
        <v>0</v>
      </c>
      <c r="CW73" s="68">
        <v>3.0677462224581935E-3</v>
      </c>
      <c r="CX73" s="69">
        <v>21.397529901645903</v>
      </c>
      <c r="CY73" s="69">
        <v>3.0677462224581935E-2</v>
      </c>
      <c r="CZ73" s="69">
        <v>2.2824031895088961</v>
      </c>
      <c r="DA73" s="69">
        <v>1.3099276369896486</v>
      </c>
      <c r="DB73" s="69">
        <v>5.8501920462277752</v>
      </c>
      <c r="DC73" s="69">
        <v>7.9761401783913041E-2</v>
      </c>
      <c r="DD73" s="68">
        <v>0</v>
      </c>
      <c r="DE73" s="69">
        <v>0</v>
      </c>
      <c r="DF73" s="69">
        <v>0</v>
      </c>
      <c r="DG73" s="69">
        <v>0</v>
      </c>
      <c r="DH73" s="69">
        <v>0</v>
      </c>
      <c r="DI73" s="69">
        <v>0</v>
      </c>
      <c r="DJ73" s="70">
        <v>0</v>
      </c>
    </row>
    <row r="74" spans="2:114">
      <c r="B74" s="47" t="s">
        <v>172</v>
      </c>
      <c r="C74" s="68">
        <v>1.5799434967464082E-2</v>
      </c>
      <c r="D74" s="69">
        <v>110.20105889806197</v>
      </c>
      <c r="E74" s="69">
        <v>0.15799434967464082</v>
      </c>
      <c r="F74" s="69">
        <v>11.754779615793277</v>
      </c>
      <c r="G74" s="69">
        <v>6.7463587311071631</v>
      </c>
      <c r="H74" s="69">
        <v>30.129522482954002</v>
      </c>
      <c r="I74" s="69">
        <v>0.41078530915406614</v>
      </c>
      <c r="J74" s="68">
        <v>5.1888224759097865E-3</v>
      </c>
      <c r="K74" s="69">
        <v>36.192036769470768</v>
      </c>
      <c r="L74" s="69">
        <v>5.1888224759097872E-2</v>
      </c>
      <c r="M74" s="69">
        <v>3.8604839220768814</v>
      </c>
      <c r="N74" s="69">
        <v>2.2156271972134789</v>
      </c>
      <c r="O74" s="69">
        <v>9.8950844615599625</v>
      </c>
      <c r="P74" s="69">
        <v>0.13490938437365446</v>
      </c>
      <c r="Q74" s="68">
        <v>1.1648376986736256E-3</v>
      </c>
      <c r="R74" s="69">
        <v>8.1247429482485387</v>
      </c>
      <c r="S74" s="69">
        <v>1.1648376986736257E-2</v>
      </c>
      <c r="T74" s="69">
        <v>0.86663924781317747</v>
      </c>
      <c r="U74" s="69">
        <v>0.49738569733363819</v>
      </c>
      <c r="V74" s="69">
        <v>2.2213454913706041</v>
      </c>
      <c r="W74" s="69">
        <v>3.0285780165514271E-2</v>
      </c>
      <c r="X74" s="68">
        <v>0</v>
      </c>
      <c r="Y74" s="69">
        <v>0</v>
      </c>
      <c r="Z74" s="69">
        <v>0</v>
      </c>
      <c r="AA74" s="69">
        <v>0</v>
      </c>
      <c r="AB74" s="69">
        <v>0</v>
      </c>
      <c r="AC74" s="69">
        <v>0</v>
      </c>
      <c r="AD74" s="69">
        <v>0</v>
      </c>
      <c r="AE74" s="68">
        <v>1.1648376986736256E-3</v>
      </c>
      <c r="AF74" s="69">
        <v>8.1247429482485387</v>
      </c>
      <c r="AG74" s="69">
        <v>1.1648376986736257E-2</v>
      </c>
      <c r="AH74" s="69">
        <v>0.86663924781317747</v>
      </c>
      <c r="AI74" s="69">
        <v>0.49738569733363819</v>
      </c>
      <c r="AJ74" s="69">
        <v>2.2213454913706041</v>
      </c>
      <c r="AK74" s="69">
        <v>3.0285780165514271E-2</v>
      </c>
      <c r="AL74" s="68">
        <v>1.671012625915437E-3</v>
      </c>
      <c r="AM74" s="69">
        <v>11.655313065760174</v>
      </c>
      <c r="AN74" s="69">
        <v>1.671012625915437E-2</v>
      </c>
      <c r="AO74" s="69">
        <v>1.2432333936810851</v>
      </c>
      <c r="AP74" s="69">
        <v>0.71352239126589168</v>
      </c>
      <c r="AQ74" s="69">
        <v>3.1866210776207384</v>
      </c>
      <c r="AR74" s="69">
        <v>4.3446328273801363E-2</v>
      </c>
      <c r="AS74" s="68">
        <v>0</v>
      </c>
      <c r="AT74" s="69">
        <v>0</v>
      </c>
      <c r="AU74" s="69">
        <v>0</v>
      </c>
      <c r="AV74" s="69">
        <v>0</v>
      </c>
      <c r="AW74" s="69">
        <v>0</v>
      </c>
      <c r="AX74" s="69">
        <v>0</v>
      </c>
      <c r="AY74" s="69">
        <v>0</v>
      </c>
      <c r="AZ74" s="68">
        <v>0</v>
      </c>
      <c r="BA74" s="69">
        <v>0</v>
      </c>
      <c r="BB74" s="69">
        <v>0</v>
      </c>
      <c r="BC74" s="69">
        <v>0</v>
      </c>
      <c r="BD74" s="69">
        <v>0</v>
      </c>
      <c r="BE74" s="69">
        <v>0</v>
      </c>
      <c r="BF74" s="69">
        <v>0</v>
      </c>
      <c r="BG74" s="68">
        <v>1.671012625915437E-3</v>
      </c>
      <c r="BH74" s="69">
        <v>11.655313065760174</v>
      </c>
      <c r="BI74" s="69">
        <v>1.671012625915437E-2</v>
      </c>
      <c r="BJ74" s="69">
        <v>1.2432333936810851</v>
      </c>
      <c r="BK74" s="69">
        <v>0.71352239126589168</v>
      </c>
      <c r="BL74" s="69">
        <v>3.1866210776207384</v>
      </c>
      <c r="BM74" s="69">
        <v>4.3446328273801363E-2</v>
      </c>
      <c r="BN74" s="68">
        <v>2.439171427409021E-4</v>
      </c>
      <c r="BO74" s="69">
        <v>1.7013220706177923</v>
      </c>
      <c r="BP74" s="69">
        <v>2.4391714274090209E-3</v>
      </c>
      <c r="BQ74" s="69">
        <v>0.18147435419923116</v>
      </c>
      <c r="BR74" s="69">
        <v>0.10415261995036521</v>
      </c>
      <c r="BS74" s="69">
        <v>0.46514999120690026</v>
      </c>
      <c r="BT74" s="69">
        <v>6.3418457112634549E-3</v>
      </c>
      <c r="BU74" s="68">
        <v>0</v>
      </c>
      <c r="BV74" s="69">
        <v>0</v>
      </c>
      <c r="BW74" s="69">
        <v>0</v>
      </c>
      <c r="BX74" s="69">
        <v>0</v>
      </c>
      <c r="BY74" s="69">
        <v>0</v>
      </c>
      <c r="BZ74" s="69">
        <v>0</v>
      </c>
      <c r="CA74" s="69">
        <v>0</v>
      </c>
      <c r="CB74" s="68">
        <v>1.6208822471379741E-3</v>
      </c>
      <c r="CC74" s="69">
        <v>11.305653673787369</v>
      </c>
      <c r="CD74" s="69">
        <v>1.6208822471379739E-2</v>
      </c>
      <c r="CE74" s="69">
        <v>1.2059363918706527</v>
      </c>
      <c r="CF74" s="69">
        <v>0.69211671952791498</v>
      </c>
      <c r="CG74" s="69">
        <v>3.0910224452921162</v>
      </c>
      <c r="CH74" s="69">
        <v>4.2142938425587327E-2</v>
      </c>
      <c r="CI74" s="68">
        <v>0</v>
      </c>
      <c r="CJ74" s="69">
        <v>0</v>
      </c>
      <c r="CK74" s="69">
        <v>0</v>
      </c>
      <c r="CL74" s="69">
        <v>0</v>
      </c>
      <c r="CM74" s="69">
        <v>0</v>
      </c>
      <c r="CN74" s="69">
        <v>0</v>
      </c>
      <c r="CO74" s="69">
        <v>0</v>
      </c>
      <c r="CP74" s="68">
        <v>0</v>
      </c>
      <c r="CQ74" s="69">
        <v>0</v>
      </c>
      <c r="CR74" s="69">
        <v>0</v>
      </c>
      <c r="CS74" s="69">
        <v>0</v>
      </c>
      <c r="CT74" s="69">
        <v>0</v>
      </c>
      <c r="CU74" s="69">
        <v>0</v>
      </c>
      <c r="CV74" s="69">
        <v>0</v>
      </c>
      <c r="CW74" s="68">
        <v>1.6208822471379741E-3</v>
      </c>
      <c r="CX74" s="69">
        <v>11.305653673787369</v>
      </c>
      <c r="CY74" s="69">
        <v>1.6208822471379739E-2</v>
      </c>
      <c r="CZ74" s="69">
        <v>1.2059363918706527</v>
      </c>
      <c r="DA74" s="69">
        <v>0.69211671952791498</v>
      </c>
      <c r="DB74" s="69">
        <v>3.0910224452921162</v>
      </c>
      <c r="DC74" s="69">
        <v>4.2142938425587327E-2</v>
      </c>
      <c r="DD74" s="68">
        <v>0</v>
      </c>
      <c r="DE74" s="69">
        <v>0</v>
      </c>
      <c r="DF74" s="69">
        <v>0</v>
      </c>
      <c r="DG74" s="69">
        <v>0</v>
      </c>
      <c r="DH74" s="69">
        <v>0</v>
      </c>
      <c r="DI74" s="69">
        <v>0</v>
      </c>
      <c r="DJ74" s="70">
        <v>0</v>
      </c>
    </row>
    <row r="75" spans="2:114">
      <c r="B75" s="47" t="s">
        <v>163</v>
      </c>
      <c r="C75" s="68">
        <v>0</v>
      </c>
      <c r="D75" s="69">
        <v>0.40084512302883685</v>
      </c>
      <c r="E75" s="69">
        <v>2.6938516332583123E-3</v>
      </c>
      <c r="F75" s="69">
        <v>8.0815548997749363E-3</v>
      </c>
      <c r="G75" s="69">
        <v>1.2930487839639898E-2</v>
      </c>
      <c r="H75" s="69">
        <v>5.5493343645121235E-2</v>
      </c>
      <c r="I75" s="69">
        <v>1.0775406533033249E-3</v>
      </c>
      <c r="J75" s="68">
        <v>0</v>
      </c>
      <c r="K75" s="69">
        <v>0.37991730059044654</v>
      </c>
      <c r="L75" s="69">
        <v>2.5532076652583771E-3</v>
      </c>
      <c r="M75" s="69">
        <v>7.6596229957751321E-3</v>
      </c>
      <c r="N75" s="69">
        <v>1.225539679324021E-2</v>
      </c>
      <c r="O75" s="69">
        <v>5.2596077904322573E-2</v>
      </c>
      <c r="P75" s="69">
        <v>1.0212830661033509E-3</v>
      </c>
      <c r="Q75" s="68">
        <v>0</v>
      </c>
      <c r="R75" s="69">
        <v>4.3912433788321048E-2</v>
      </c>
      <c r="S75" s="69">
        <v>2.9511044212581346E-4</v>
      </c>
      <c r="T75" s="69">
        <v>8.8533132637744043E-4</v>
      </c>
      <c r="U75" s="69">
        <v>1.4165301222039046E-3</v>
      </c>
      <c r="V75" s="69">
        <v>6.0792751077917576E-3</v>
      </c>
      <c r="W75" s="69">
        <v>1.1804417685032538E-4</v>
      </c>
      <c r="X75" s="68">
        <v>0</v>
      </c>
      <c r="Y75" s="69">
        <v>6.2992093578754559E-3</v>
      </c>
      <c r="Z75" s="69">
        <v>4.2333396222281286E-5</v>
      </c>
      <c r="AA75" s="69">
        <v>1.2700018866684386E-4</v>
      </c>
      <c r="AB75" s="69">
        <v>2.0320030186695017E-4</v>
      </c>
      <c r="AC75" s="69">
        <v>8.7206796217899449E-4</v>
      </c>
      <c r="AD75" s="69">
        <v>1.6933358488912514E-5</v>
      </c>
      <c r="AE75" s="68">
        <v>0</v>
      </c>
      <c r="AF75" s="69">
        <v>5.0211643146196507E-2</v>
      </c>
      <c r="AG75" s="69">
        <v>3.3744383834809476E-4</v>
      </c>
      <c r="AH75" s="69">
        <v>1.0123315150442843E-3</v>
      </c>
      <c r="AI75" s="69">
        <v>1.6197304240708548E-3</v>
      </c>
      <c r="AJ75" s="69">
        <v>6.9513430699707519E-3</v>
      </c>
      <c r="AK75" s="69">
        <v>1.3497753533923788E-4</v>
      </c>
      <c r="AL75" s="68">
        <v>0</v>
      </c>
      <c r="AM75" s="69">
        <v>2.3209956875240481E-2</v>
      </c>
      <c r="AN75" s="69">
        <v>1.5598089297876665E-4</v>
      </c>
      <c r="AO75" s="69">
        <v>4.6794267893630003E-4</v>
      </c>
      <c r="AP75" s="69">
        <v>7.4870828629807992E-4</v>
      </c>
      <c r="AQ75" s="69">
        <v>3.2132063953625935E-3</v>
      </c>
      <c r="AR75" s="69">
        <v>6.2392357191506673E-5</v>
      </c>
      <c r="AS75" s="68">
        <v>0</v>
      </c>
      <c r="AT75" s="69">
        <v>5.6600145592871373E-4</v>
      </c>
      <c r="AU75" s="69">
        <v>3.8037732253273775E-6</v>
      </c>
      <c r="AV75" s="69">
        <v>1.1411319675982132E-5</v>
      </c>
      <c r="AW75" s="69">
        <v>1.8258111481571411E-5</v>
      </c>
      <c r="AX75" s="69">
        <v>7.8357728441743972E-5</v>
      </c>
      <c r="AY75" s="69">
        <v>1.5215092901309511E-6</v>
      </c>
      <c r="AZ75" s="68">
        <v>0</v>
      </c>
      <c r="BA75" s="69">
        <v>4.0195366876208758E-3</v>
      </c>
      <c r="BB75" s="69">
        <v>2.7013015373796207E-5</v>
      </c>
      <c r="BC75" s="69">
        <v>8.1039046121388617E-5</v>
      </c>
      <c r="BD75" s="69">
        <v>1.2966247379422177E-4</v>
      </c>
      <c r="BE75" s="69">
        <v>5.5646811670020187E-4</v>
      </c>
      <c r="BF75" s="69">
        <v>1.0805206149518482E-5</v>
      </c>
      <c r="BG75" s="68">
        <v>0</v>
      </c>
      <c r="BH75" s="69">
        <v>1.4381239600558631</v>
      </c>
      <c r="BI75" s="69">
        <v>9.6648115595152091E-3</v>
      </c>
      <c r="BJ75" s="69">
        <v>2.8994434678545629E-2</v>
      </c>
      <c r="BK75" s="69">
        <v>4.6391095485673002E-2</v>
      </c>
      <c r="BL75" s="69">
        <v>0.19909511812601333</v>
      </c>
      <c r="BM75" s="69">
        <v>3.8659246238060842E-3</v>
      </c>
      <c r="BN75" s="68">
        <v>0</v>
      </c>
      <c r="BO75" s="69">
        <v>1.6252773592073577E-3</v>
      </c>
      <c r="BP75" s="69">
        <v>1.0922562897898909E-5</v>
      </c>
      <c r="BQ75" s="69">
        <v>3.276768869369673E-5</v>
      </c>
      <c r="BR75" s="69">
        <v>5.2428301909914759E-5</v>
      </c>
      <c r="BS75" s="69">
        <v>2.2500479569671753E-4</v>
      </c>
      <c r="BT75" s="69">
        <v>4.3690251591595635E-6</v>
      </c>
      <c r="BU75" s="68">
        <v>0</v>
      </c>
      <c r="BV75" s="69">
        <v>1.4103284650370731</v>
      </c>
      <c r="BW75" s="69">
        <v>9.4780138779373187E-3</v>
      </c>
      <c r="BX75" s="69">
        <v>2.8434041633811958E-2</v>
      </c>
      <c r="BY75" s="69">
        <v>4.549446661409913E-2</v>
      </c>
      <c r="BZ75" s="69">
        <v>0.19524708588550879</v>
      </c>
      <c r="CA75" s="69">
        <v>3.7912055511749279E-3</v>
      </c>
      <c r="CB75" s="68">
        <v>0</v>
      </c>
      <c r="CC75" s="69">
        <v>2.2499554721808694E-2</v>
      </c>
      <c r="CD75" s="69">
        <v>1.5120668495839177E-4</v>
      </c>
      <c r="CE75" s="69">
        <v>4.5362005487517532E-4</v>
      </c>
      <c r="CF75" s="69">
        <v>7.2579208780028045E-4</v>
      </c>
      <c r="CG75" s="69">
        <v>3.1148577101428702E-3</v>
      </c>
      <c r="CH75" s="69">
        <v>6.0482673983356709E-5</v>
      </c>
      <c r="CI75" s="68">
        <v>0</v>
      </c>
      <c r="CJ75" s="69">
        <v>1.0522347522651317E-3</v>
      </c>
      <c r="CK75" s="69">
        <v>7.0714701093086807E-6</v>
      </c>
      <c r="CL75" s="69">
        <v>2.1214410327926043E-5</v>
      </c>
      <c r="CM75" s="69">
        <v>3.3943056524681667E-5</v>
      </c>
      <c r="CN75" s="69">
        <v>1.4567228425175883E-4</v>
      </c>
      <c r="CO75" s="69">
        <v>2.8285880437234723E-6</v>
      </c>
      <c r="CP75" s="68">
        <v>0</v>
      </c>
      <c r="CQ75" s="69">
        <v>1.357317895601429E-4</v>
      </c>
      <c r="CR75" s="69">
        <v>9.1217600510848715E-7</v>
      </c>
      <c r="CS75" s="69">
        <v>2.7365280153254615E-6</v>
      </c>
      <c r="CT75" s="69">
        <v>4.3784448245207383E-6</v>
      </c>
      <c r="CU75" s="69">
        <v>1.8790825705234836E-5</v>
      </c>
      <c r="CV75" s="69">
        <v>3.6487040204339486E-7</v>
      </c>
      <c r="CW75" s="68">
        <v>0</v>
      </c>
      <c r="CX75" s="69">
        <v>0.17851267928249012</v>
      </c>
      <c r="CY75" s="69">
        <v>1.1996819844253368E-3</v>
      </c>
      <c r="CZ75" s="69">
        <v>3.5990459532760106E-3</v>
      </c>
      <c r="DA75" s="69">
        <v>5.7584735252416168E-3</v>
      </c>
      <c r="DB75" s="69">
        <v>2.471344887916194E-2</v>
      </c>
      <c r="DC75" s="69">
        <v>4.7987279377013475E-4</v>
      </c>
      <c r="DD75" s="68">
        <v>0</v>
      </c>
      <c r="DE75" s="69">
        <v>0.15482515801885616</v>
      </c>
      <c r="DF75" s="69">
        <v>1.0404916533525278E-3</v>
      </c>
      <c r="DG75" s="69">
        <v>3.1214749600575837E-3</v>
      </c>
      <c r="DH75" s="69">
        <v>4.9943599360921338E-3</v>
      </c>
      <c r="DI75" s="69">
        <v>2.1434128059062075E-2</v>
      </c>
      <c r="DJ75" s="70">
        <v>4.1619666134101117E-4</v>
      </c>
    </row>
    <row r="76" spans="2:114">
      <c r="B76" s="47" t="s">
        <v>165</v>
      </c>
      <c r="C76" s="68">
        <v>0</v>
      </c>
      <c r="D76" s="69">
        <v>5.4044844410033821E-2</v>
      </c>
      <c r="E76" s="69">
        <v>3.6320459952979717E-4</v>
      </c>
      <c r="F76" s="69">
        <v>1.0896137985893916E-3</v>
      </c>
      <c r="G76" s="69">
        <v>1.7433820777430263E-3</v>
      </c>
      <c r="H76" s="69">
        <v>7.4820147503138219E-3</v>
      </c>
      <c r="I76" s="69">
        <v>1.4528183981191888E-4</v>
      </c>
      <c r="J76" s="68">
        <v>0</v>
      </c>
      <c r="K76" s="69">
        <v>0.10337947804684287</v>
      </c>
      <c r="L76" s="69">
        <v>6.9475455676641716E-4</v>
      </c>
      <c r="M76" s="69">
        <v>2.0842636702992513E-3</v>
      </c>
      <c r="N76" s="69">
        <v>3.3348218724788018E-3</v>
      </c>
      <c r="O76" s="69">
        <v>1.4311943869388192E-2</v>
      </c>
      <c r="P76" s="69">
        <v>2.7790182270656687E-4</v>
      </c>
      <c r="Q76" s="68">
        <v>0</v>
      </c>
      <c r="R76" s="69">
        <v>1.0419307228944193E-2</v>
      </c>
      <c r="S76" s="69">
        <v>7.0022226000969039E-5</v>
      </c>
      <c r="T76" s="69">
        <v>2.1006667800290712E-4</v>
      </c>
      <c r="U76" s="69">
        <v>3.3610668480465138E-4</v>
      </c>
      <c r="V76" s="69">
        <v>1.4424578556199621E-3</v>
      </c>
      <c r="W76" s="69">
        <v>2.8008890400387617E-5</v>
      </c>
      <c r="X76" s="68">
        <v>0</v>
      </c>
      <c r="Y76" s="69">
        <v>1.7839022338229195E-3</v>
      </c>
      <c r="Z76" s="69">
        <v>1.1988590281068007E-5</v>
      </c>
      <c r="AA76" s="69">
        <v>3.5965770843204025E-5</v>
      </c>
      <c r="AB76" s="69">
        <v>5.7545233349126431E-5</v>
      </c>
      <c r="AC76" s="69">
        <v>2.4696495979000096E-4</v>
      </c>
      <c r="AD76" s="69">
        <v>4.7954361124272032E-6</v>
      </c>
      <c r="AE76" s="68">
        <v>0</v>
      </c>
      <c r="AF76" s="69">
        <v>1.2203209462767112E-2</v>
      </c>
      <c r="AG76" s="69">
        <v>8.201081628203705E-5</v>
      </c>
      <c r="AH76" s="69">
        <v>2.4603244884611114E-4</v>
      </c>
      <c r="AI76" s="69">
        <v>3.936519181537778E-4</v>
      </c>
      <c r="AJ76" s="69">
        <v>1.689422815409963E-3</v>
      </c>
      <c r="AK76" s="69">
        <v>3.2804326512814819E-5</v>
      </c>
      <c r="AL76" s="68">
        <v>0</v>
      </c>
      <c r="AM76" s="69">
        <v>2.9045983793678323E-3</v>
      </c>
      <c r="AN76" s="69">
        <v>1.9520150398977366E-5</v>
      </c>
      <c r="AO76" s="69">
        <v>5.8560451196932099E-5</v>
      </c>
      <c r="AP76" s="69">
        <v>9.3696721915091351E-5</v>
      </c>
      <c r="AQ76" s="69">
        <v>4.0211509821893373E-4</v>
      </c>
      <c r="AR76" s="69">
        <v>7.8080601595909459E-6</v>
      </c>
      <c r="AS76" s="68">
        <v>0</v>
      </c>
      <c r="AT76" s="69">
        <v>8.1287708668688777E-5</v>
      </c>
      <c r="AU76" s="69">
        <v>5.4628836470892994E-7</v>
      </c>
      <c r="AV76" s="69">
        <v>1.6388650941267899E-6</v>
      </c>
      <c r="AW76" s="69">
        <v>2.6221841506028638E-6</v>
      </c>
      <c r="AX76" s="69">
        <v>1.1253540313003957E-5</v>
      </c>
      <c r="AY76" s="69">
        <v>2.1851534588357199E-7</v>
      </c>
      <c r="AZ76" s="68">
        <v>0</v>
      </c>
      <c r="BA76" s="69">
        <v>5.2713684748629044E-4</v>
      </c>
      <c r="BB76" s="69">
        <v>3.5425863406336723E-6</v>
      </c>
      <c r="BC76" s="69">
        <v>1.0627759021901017E-5</v>
      </c>
      <c r="BD76" s="69">
        <v>1.7004414435041625E-5</v>
      </c>
      <c r="BE76" s="69">
        <v>7.2977278617053653E-5</v>
      </c>
      <c r="BF76" s="69">
        <v>1.417034536253469E-6</v>
      </c>
      <c r="BG76" s="68">
        <v>0</v>
      </c>
      <c r="BH76" s="69">
        <v>0.24208137373905522</v>
      </c>
      <c r="BI76" s="69">
        <v>1.6268909525474142E-3</v>
      </c>
      <c r="BJ76" s="69">
        <v>4.8806728576422428E-3</v>
      </c>
      <c r="BK76" s="69">
        <v>7.8090765722275872E-3</v>
      </c>
      <c r="BL76" s="69">
        <v>3.3513953622476736E-2</v>
      </c>
      <c r="BM76" s="69">
        <v>6.5075638101896567E-4</v>
      </c>
      <c r="BN76" s="68">
        <v>0</v>
      </c>
      <c r="BO76" s="69">
        <v>2.1648130912129288E-4</v>
      </c>
      <c r="BP76" s="69">
        <v>1.4548475075355703E-6</v>
      </c>
      <c r="BQ76" s="69">
        <v>4.3645425226067113E-6</v>
      </c>
      <c r="BR76" s="69">
        <v>6.9832680361707375E-6</v>
      </c>
      <c r="BS76" s="69">
        <v>2.9969858655232749E-5</v>
      </c>
      <c r="BT76" s="69">
        <v>5.8193900301422816E-7</v>
      </c>
      <c r="BU76" s="68">
        <v>0</v>
      </c>
      <c r="BV76" s="69">
        <v>0.23856835080353242</v>
      </c>
      <c r="BW76" s="69">
        <v>1.6032819274430941E-3</v>
      </c>
      <c r="BX76" s="69">
        <v>4.809845782329283E-3</v>
      </c>
      <c r="BY76" s="69">
        <v>7.6957532517268517E-3</v>
      </c>
      <c r="BZ76" s="69">
        <v>3.3027607705327741E-2</v>
      </c>
      <c r="CA76" s="69">
        <v>6.4131277097723767E-4</v>
      </c>
      <c r="CB76" s="68">
        <v>0</v>
      </c>
      <c r="CC76" s="69">
        <v>2.8124710160520581E-3</v>
      </c>
      <c r="CD76" s="69">
        <v>1.8901014892822971E-5</v>
      </c>
      <c r="CE76" s="69">
        <v>5.6703044678468914E-5</v>
      </c>
      <c r="CF76" s="69">
        <v>9.072487148555025E-5</v>
      </c>
      <c r="CG76" s="69">
        <v>3.8936090679215319E-4</v>
      </c>
      <c r="CH76" s="69">
        <v>7.5604059571291886E-6</v>
      </c>
      <c r="CI76" s="68">
        <v>0</v>
      </c>
      <c r="CJ76" s="69">
        <v>1.3799394286797141E-4</v>
      </c>
      <c r="CK76" s="69">
        <v>9.2737864830625932E-7</v>
      </c>
      <c r="CL76" s="69">
        <v>2.7821359449187783E-6</v>
      </c>
      <c r="CM76" s="69">
        <v>4.4514175118700442E-6</v>
      </c>
      <c r="CN76" s="69">
        <v>1.9104000155108943E-5</v>
      </c>
      <c r="CO76" s="69">
        <v>3.7095145932250374E-7</v>
      </c>
      <c r="CP76" s="68">
        <v>0</v>
      </c>
      <c r="CQ76" s="69">
        <v>1.949345667457493E-5</v>
      </c>
      <c r="CR76" s="69">
        <v>1.3100441313558418E-7</v>
      </c>
      <c r="CS76" s="69">
        <v>3.9301323940675263E-7</v>
      </c>
      <c r="CT76" s="69">
        <v>6.2882118305080408E-7</v>
      </c>
      <c r="CU76" s="69">
        <v>2.6986909105930344E-6</v>
      </c>
      <c r="CV76" s="69">
        <v>5.240176525423368E-8</v>
      </c>
      <c r="CW76" s="68">
        <v>0</v>
      </c>
      <c r="CX76" s="69">
        <v>2.8332453581974226E-2</v>
      </c>
      <c r="CY76" s="69">
        <v>1.9040627407240741E-4</v>
      </c>
      <c r="CZ76" s="69">
        <v>5.7121882221722233E-4</v>
      </c>
      <c r="DA76" s="69">
        <v>9.1395011554755554E-4</v>
      </c>
      <c r="DB76" s="69">
        <v>3.9223692458915929E-3</v>
      </c>
      <c r="DC76" s="69">
        <v>7.6162509628962966E-5</v>
      </c>
      <c r="DD76" s="68">
        <v>0</v>
      </c>
      <c r="DE76" s="69">
        <v>2.5362495166379621E-2</v>
      </c>
      <c r="DF76" s="69">
        <v>1.7044687611814259E-4</v>
      </c>
      <c r="DG76" s="69">
        <v>5.1134062835442784E-4</v>
      </c>
      <c r="DH76" s="69">
        <v>8.1814500536708443E-4</v>
      </c>
      <c r="DI76" s="69">
        <v>3.5112056480337377E-3</v>
      </c>
      <c r="DJ76" s="70">
        <v>6.817875044725704E-5</v>
      </c>
    </row>
    <row r="77" spans="2:114">
      <c r="B77" s="47" t="s">
        <v>164</v>
      </c>
      <c r="C77" s="68">
        <v>0</v>
      </c>
      <c r="D77" s="69">
        <v>14.383632574307875</v>
      </c>
      <c r="E77" s="69">
        <v>9.666419740798303E-2</v>
      </c>
      <c r="F77" s="69">
        <v>0.28999259222394907</v>
      </c>
      <c r="G77" s="69">
        <v>0.46398814755831852</v>
      </c>
      <c r="H77" s="69">
        <v>1.9912824666044504</v>
      </c>
      <c r="I77" s="69">
        <v>3.8665678963193208E-2</v>
      </c>
      <c r="J77" s="68">
        <v>0</v>
      </c>
      <c r="K77" s="69">
        <v>11.570118214197612</v>
      </c>
      <c r="L77" s="69">
        <v>7.7756170794338775E-2</v>
      </c>
      <c r="M77" s="69">
        <v>0.23326851238301635</v>
      </c>
      <c r="N77" s="69">
        <v>0.37322961981282615</v>
      </c>
      <c r="O77" s="69">
        <v>1.6017771183633789</v>
      </c>
      <c r="P77" s="69">
        <v>3.1102468317735513E-2</v>
      </c>
      <c r="Q77" s="68">
        <v>0</v>
      </c>
      <c r="R77" s="69">
        <v>1.4351324018397391</v>
      </c>
      <c r="S77" s="69">
        <v>9.6447070016111493E-3</v>
      </c>
      <c r="T77" s="69">
        <v>2.893412100483345E-2</v>
      </c>
      <c r="U77" s="69">
        <v>4.6294593607733518E-2</v>
      </c>
      <c r="V77" s="69">
        <v>0.19868096423318968</v>
      </c>
      <c r="W77" s="69">
        <v>3.85788280064446E-3</v>
      </c>
      <c r="X77" s="68">
        <v>0</v>
      </c>
      <c r="Y77" s="69">
        <v>0.18573422634946504</v>
      </c>
      <c r="Z77" s="69">
        <v>1.2482138867571575E-3</v>
      </c>
      <c r="AA77" s="69">
        <v>3.7446416602714729E-3</v>
      </c>
      <c r="AB77" s="69">
        <v>5.9914266564343559E-3</v>
      </c>
      <c r="AC77" s="69">
        <v>2.5713206067197444E-2</v>
      </c>
      <c r="AD77" s="69">
        <v>4.9928555470286299E-4</v>
      </c>
      <c r="AE77" s="68">
        <v>0</v>
      </c>
      <c r="AF77" s="69">
        <v>1.6208666281892041</v>
      </c>
      <c r="AG77" s="69">
        <v>1.0892920888368306E-2</v>
      </c>
      <c r="AH77" s="69">
        <v>3.2678762665104923E-2</v>
      </c>
      <c r="AI77" s="69">
        <v>5.2286020264167871E-2</v>
      </c>
      <c r="AJ77" s="69">
        <v>0.22439417030038711</v>
      </c>
      <c r="AK77" s="69">
        <v>4.3571683553473226E-3</v>
      </c>
      <c r="AL77" s="68">
        <v>0</v>
      </c>
      <c r="AM77" s="69">
        <v>0.8379626168217289</v>
      </c>
      <c r="AN77" s="69">
        <v>5.6314691990707582E-3</v>
      </c>
      <c r="AO77" s="69">
        <v>1.6894407597212276E-2</v>
      </c>
      <c r="AP77" s="69">
        <v>2.703105215553964E-2</v>
      </c>
      <c r="AQ77" s="69">
        <v>0.11600826550085763</v>
      </c>
      <c r="AR77" s="69">
        <v>2.2525876796283036E-3</v>
      </c>
      <c r="AS77" s="68">
        <v>0</v>
      </c>
      <c r="AT77" s="69">
        <v>1.9982766860306454E-2</v>
      </c>
      <c r="AU77" s="69">
        <v>1.3429278803969391E-4</v>
      </c>
      <c r="AV77" s="69">
        <v>4.0287836411908169E-4</v>
      </c>
      <c r="AW77" s="69">
        <v>6.4460538259053068E-4</v>
      </c>
      <c r="AX77" s="69">
        <v>2.7664314336176945E-3</v>
      </c>
      <c r="AY77" s="69">
        <v>5.3717115215877557E-5</v>
      </c>
      <c r="AZ77" s="68">
        <v>0</v>
      </c>
      <c r="BA77" s="69">
        <v>0.15235968408976594</v>
      </c>
      <c r="BB77" s="69">
        <v>1.0239226081301474E-3</v>
      </c>
      <c r="BC77" s="69">
        <v>3.0717678243904422E-3</v>
      </c>
      <c r="BD77" s="69">
        <v>4.9148285190247073E-3</v>
      </c>
      <c r="BE77" s="69">
        <v>2.1092805727481036E-2</v>
      </c>
      <c r="BF77" s="69">
        <v>4.0956904325205898E-4</v>
      </c>
      <c r="BG77" s="68">
        <v>0</v>
      </c>
      <c r="BH77" s="69">
        <v>50.20045457153477</v>
      </c>
      <c r="BI77" s="69">
        <v>0.3373686463140777</v>
      </c>
      <c r="BJ77" s="69">
        <v>1.0121059389422331</v>
      </c>
      <c r="BK77" s="69">
        <v>1.6193695023075729</v>
      </c>
      <c r="BL77" s="69">
        <v>6.9497941140700012</v>
      </c>
      <c r="BM77" s="69">
        <v>0.13494745852563109</v>
      </c>
      <c r="BN77" s="68">
        <v>0</v>
      </c>
      <c r="BO77" s="69">
        <v>5.8165192473567717E-2</v>
      </c>
      <c r="BP77" s="69">
        <v>3.9089511070946042E-4</v>
      </c>
      <c r="BQ77" s="69">
        <v>1.1726853321283814E-3</v>
      </c>
      <c r="BR77" s="69">
        <v>1.8762965314054101E-3</v>
      </c>
      <c r="BS77" s="69">
        <v>8.0524392806148853E-3</v>
      </c>
      <c r="BT77" s="69">
        <v>1.5635804428378418E-4</v>
      </c>
      <c r="BU77" s="68">
        <v>0</v>
      </c>
      <c r="BV77" s="69">
        <v>49.190149503762967</v>
      </c>
      <c r="BW77" s="69">
        <v>0.33057896171883711</v>
      </c>
      <c r="BX77" s="69">
        <v>0.99173688515651137</v>
      </c>
      <c r="BY77" s="69">
        <v>1.5867790162504181</v>
      </c>
      <c r="BZ77" s="69">
        <v>6.809926611408045</v>
      </c>
      <c r="CA77" s="69">
        <v>0.13223158468753485</v>
      </c>
      <c r="CB77" s="68">
        <v>0</v>
      </c>
      <c r="CC77" s="69">
        <v>0.81244423381786668</v>
      </c>
      <c r="CD77" s="69">
        <v>5.4599746896362008E-3</v>
      </c>
      <c r="CE77" s="69">
        <v>1.6379924068908602E-2</v>
      </c>
      <c r="CF77" s="69">
        <v>2.6207878510253763E-2</v>
      </c>
      <c r="CG77" s="69">
        <v>0.11247547860650574</v>
      </c>
      <c r="CH77" s="69">
        <v>2.1839898758544804E-3</v>
      </c>
      <c r="CI77" s="68">
        <v>0</v>
      </c>
      <c r="CJ77" s="69">
        <v>3.9884735188694287E-2</v>
      </c>
      <c r="CK77" s="69">
        <v>2.6804257519283793E-4</v>
      </c>
      <c r="CL77" s="69">
        <v>8.041277255785139E-4</v>
      </c>
      <c r="CM77" s="69">
        <v>1.2866043609256221E-3</v>
      </c>
      <c r="CN77" s="69">
        <v>5.5216770489724615E-3</v>
      </c>
      <c r="CO77" s="69">
        <v>1.0721703007713519E-4</v>
      </c>
      <c r="CP77" s="68">
        <v>0</v>
      </c>
      <c r="CQ77" s="69">
        <v>4.7920311998626208E-3</v>
      </c>
      <c r="CR77" s="69">
        <v>3.2204510751764923E-5</v>
      </c>
      <c r="CS77" s="69">
        <v>9.6613532255294775E-5</v>
      </c>
      <c r="CT77" s="69">
        <v>1.5458165160847162E-4</v>
      </c>
      <c r="CU77" s="69">
        <v>6.6341292148635743E-4</v>
      </c>
      <c r="CV77" s="69">
        <v>1.288180430070597E-5</v>
      </c>
      <c r="CW77" s="68">
        <v>0</v>
      </c>
      <c r="CX77" s="69">
        <v>6.4296233170990655</v>
      </c>
      <c r="CY77" s="69">
        <v>4.3209834120289413E-2</v>
      </c>
      <c r="CZ77" s="69">
        <v>0.12962950236086826</v>
      </c>
      <c r="DA77" s="69">
        <v>0.20740720377738919</v>
      </c>
      <c r="DB77" s="69">
        <v>0.89012258287796209</v>
      </c>
      <c r="DC77" s="69">
        <v>1.7283933648115767E-2</v>
      </c>
      <c r="DD77" s="68">
        <v>0</v>
      </c>
      <c r="DE77" s="69">
        <v>5.572502316892642</v>
      </c>
      <c r="DF77" s="69">
        <v>3.7449612344708609E-2</v>
      </c>
      <c r="DG77" s="69">
        <v>0.11234883703412585</v>
      </c>
      <c r="DH77" s="69">
        <v>0.17975813925460132</v>
      </c>
      <c r="DI77" s="69">
        <v>0.77146201430099748</v>
      </c>
      <c r="DJ77" s="70">
        <v>1.4979844937883445E-2</v>
      </c>
    </row>
    <row r="78" spans="2:114">
      <c r="B78" s="47" t="s">
        <v>161</v>
      </c>
      <c r="C78" s="68">
        <v>0</v>
      </c>
      <c r="D78" s="69">
        <v>19.221168525709555</v>
      </c>
      <c r="E78" s="69">
        <v>0.12917451966202656</v>
      </c>
      <c r="F78" s="69">
        <v>0.38752355898607971</v>
      </c>
      <c r="G78" s="69">
        <v>0.62003769437772749</v>
      </c>
      <c r="H78" s="69">
        <v>2.6609951050377472</v>
      </c>
      <c r="I78" s="69">
        <v>5.1669807864810631E-2</v>
      </c>
      <c r="J78" s="68">
        <v>0</v>
      </c>
      <c r="K78" s="69">
        <v>10.309374065456181</v>
      </c>
      <c r="L78" s="69">
        <v>6.9283427859248528E-2</v>
      </c>
      <c r="M78" s="69">
        <v>0.2078502835777456</v>
      </c>
      <c r="N78" s="69">
        <v>0.33256045372439291</v>
      </c>
      <c r="O78" s="69">
        <v>1.4272386139005195</v>
      </c>
      <c r="P78" s="69">
        <v>2.7713371143699411E-2</v>
      </c>
      <c r="Q78" s="68">
        <v>0</v>
      </c>
      <c r="R78" s="69">
        <v>1.491618165068163</v>
      </c>
      <c r="S78" s="69">
        <v>1.0024315625458084E-2</v>
      </c>
      <c r="T78" s="69">
        <v>3.0072946876374254E-2</v>
      </c>
      <c r="U78" s="69">
        <v>4.8116715002198801E-2</v>
      </c>
      <c r="V78" s="69">
        <v>0.20650090188443654</v>
      </c>
      <c r="W78" s="69">
        <v>4.0097262501832334E-3</v>
      </c>
      <c r="X78" s="68">
        <v>0</v>
      </c>
      <c r="Y78" s="69">
        <v>0.15382136490992279</v>
      </c>
      <c r="Z78" s="69">
        <v>1.0337457319215242E-3</v>
      </c>
      <c r="AA78" s="69">
        <v>3.1012371957645727E-3</v>
      </c>
      <c r="AB78" s="69">
        <v>4.9619795132233155E-3</v>
      </c>
      <c r="AC78" s="69">
        <v>2.1295162077583397E-2</v>
      </c>
      <c r="AD78" s="69">
        <v>4.1349829276860969E-4</v>
      </c>
      <c r="AE78" s="68">
        <v>0</v>
      </c>
      <c r="AF78" s="69">
        <v>1.6454395299780857</v>
      </c>
      <c r="AG78" s="69">
        <v>1.1058061357379608E-2</v>
      </c>
      <c r="AH78" s="69">
        <v>3.3174184072138825E-2</v>
      </c>
      <c r="AI78" s="69">
        <v>5.3078694515422117E-2</v>
      </c>
      <c r="AJ78" s="69">
        <v>0.22779606396201993</v>
      </c>
      <c r="AK78" s="69">
        <v>4.4232245429518431E-3</v>
      </c>
      <c r="AL78" s="68">
        <v>0</v>
      </c>
      <c r="AM78" s="69">
        <v>1.1465614063991649</v>
      </c>
      <c r="AN78" s="69">
        <v>7.7053857956933119E-3</v>
      </c>
      <c r="AO78" s="69">
        <v>2.3116157387079936E-2</v>
      </c>
      <c r="AP78" s="69">
        <v>3.6985851819327897E-2</v>
      </c>
      <c r="AQ78" s="69">
        <v>0.15873094739128224</v>
      </c>
      <c r="AR78" s="69">
        <v>3.0821543182773248E-3</v>
      </c>
      <c r="AS78" s="68">
        <v>0</v>
      </c>
      <c r="AT78" s="69">
        <v>2.6355845134890428E-2</v>
      </c>
      <c r="AU78" s="69">
        <v>1.7712261515383351E-4</v>
      </c>
      <c r="AV78" s="69">
        <v>5.3136784546150054E-4</v>
      </c>
      <c r="AW78" s="69">
        <v>8.5018855273840083E-4</v>
      </c>
      <c r="AX78" s="69">
        <v>3.6487258721689701E-3</v>
      </c>
      <c r="AY78" s="69">
        <v>7.0849046061533411E-5</v>
      </c>
      <c r="AZ78" s="68">
        <v>0</v>
      </c>
      <c r="BA78" s="69">
        <v>0.18357930750448795</v>
      </c>
      <c r="BB78" s="69">
        <v>1.2337319052720965E-3</v>
      </c>
      <c r="BC78" s="69">
        <v>3.7011957158162895E-3</v>
      </c>
      <c r="BD78" s="69">
        <v>5.9219131453060623E-3</v>
      </c>
      <c r="BE78" s="69">
        <v>2.5414877248605187E-2</v>
      </c>
      <c r="BF78" s="69">
        <v>4.934927621088386E-4</v>
      </c>
      <c r="BG78" s="68">
        <v>0</v>
      </c>
      <c r="BH78" s="69">
        <v>74.252727634359573</v>
      </c>
      <c r="BI78" s="69">
        <v>0.49901026635994333</v>
      </c>
      <c r="BJ78" s="69">
        <v>1.4970307990798302</v>
      </c>
      <c r="BK78" s="69">
        <v>2.3952492785277282</v>
      </c>
      <c r="BL78" s="69">
        <v>10.279611487014833</v>
      </c>
      <c r="BM78" s="69">
        <v>0.19960410654397734</v>
      </c>
      <c r="BN78" s="68">
        <v>0</v>
      </c>
      <c r="BO78" s="69">
        <v>7.7889900872903275E-2</v>
      </c>
      <c r="BP78" s="69">
        <v>5.2345363489854347E-4</v>
      </c>
      <c r="BQ78" s="69">
        <v>1.5703609046956305E-3</v>
      </c>
      <c r="BR78" s="69">
        <v>2.5125774475130086E-3</v>
      </c>
      <c r="BS78" s="69">
        <v>1.0783144878909995E-2</v>
      </c>
      <c r="BT78" s="69">
        <v>2.0938145395941739E-4</v>
      </c>
      <c r="BU78" s="68">
        <v>0</v>
      </c>
      <c r="BV78" s="69">
        <v>72.896231075321026</v>
      </c>
      <c r="BW78" s="69">
        <v>0.48989402604382409</v>
      </c>
      <c r="BX78" s="69">
        <v>1.4696820781314723</v>
      </c>
      <c r="BY78" s="69">
        <v>2.3514913250103557</v>
      </c>
      <c r="BZ78" s="69">
        <v>10.091816936502777</v>
      </c>
      <c r="CA78" s="69">
        <v>0.19595761041752965</v>
      </c>
      <c r="CB78" s="68">
        <v>0</v>
      </c>
      <c r="CC78" s="69">
        <v>1.1119709066877836</v>
      </c>
      <c r="CD78" s="69">
        <v>7.4729227599985458E-3</v>
      </c>
      <c r="CE78" s="69">
        <v>2.241876827999564E-2</v>
      </c>
      <c r="CF78" s="69">
        <v>3.587002924799302E-2</v>
      </c>
      <c r="CG78" s="69">
        <v>0.15394220885597004</v>
      </c>
      <c r="CH78" s="69">
        <v>2.9891691039994183E-3</v>
      </c>
      <c r="CI78" s="68">
        <v>0</v>
      </c>
      <c r="CJ78" s="69">
        <v>4.8057403763155454E-2</v>
      </c>
      <c r="CK78" s="69">
        <v>3.2296642313948558E-4</v>
      </c>
      <c r="CL78" s="69">
        <v>9.6889926941845679E-4</v>
      </c>
      <c r="CM78" s="69">
        <v>1.5502388310695307E-3</v>
      </c>
      <c r="CN78" s="69">
        <v>6.6531083166734032E-3</v>
      </c>
      <c r="CO78" s="69">
        <v>1.2918656925579424E-4</v>
      </c>
      <c r="CP78" s="68">
        <v>0</v>
      </c>
      <c r="CQ78" s="69">
        <v>6.3203481958490678E-3</v>
      </c>
      <c r="CR78" s="69">
        <v>4.2475458305437277E-5</v>
      </c>
      <c r="CS78" s="69">
        <v>1.2742637491631185E-4</v>
      </c>
      <c r="CT78" s="69">
        <v>2.0388219986609894E-4</v>
      </c>
      <c r="CU78" s="69">
        <v>8.74994441092008E-4</v>
      </c>
      <c r="CV78" s="69">
        <v>1.6990183322174913E-5</v>
      </c>
      <c r="CW78" s="68">
        <v>0</v>
      </c>
      <c r="CX78" s="69">
        <v>8.8799736719722979</v>
      </c>
      <c r="CY78" s="69">
        <v>5.967724241916867E-2</v>
      </c>
      <c r="CZ78" s="69">
        <v>0.17903172725750602</v>
      </c>
      <c r="DA78" s="69">
        <v>0.28645076361200961</v>
      </c>
      <c r="DB78" s="69">
        <v>1.2293511938348747</v>
      </c>
      <c r="DC78" s="69">
        <v>2.3870896967667466E-2</v>
      </c>
      <c r="DD78" s="68">
        <v>0</v>
      </c>
      <c r="DE78" s="69">
        <v>7.71362501332551</v>
      </c>
      <c r="DF78" s="69">
        <v>5.1838877777725202E-2</v>
      </c>
      <c r="DG78" s="69">
        <v>0.15551663333317561</v>
      </c>
      <c r="DH78" s="69">
        <v>0.24882661333308095</v>
      </c>
      <c r="DI78" s="69">
        <v>1.0678808822211392</v>
      </c>
      <c r="DJ78" s="70">
        <v>2.0735551111090079E-2</v>
      </c>
    </row>
    <row r="79" spans="2:114">
      <c r="B79" s="47" t="s">
        <v>162</v>
      </c>
      <c r="C79" s="68">
        <v>4.7736534922075132E-5</v>
      </c>
      <c r="D79" s="69">
        <v>0.33296233108147411</v>
      </c>
      <c r="E79" s="69">
        <v>4.7736534922075138E-4</v>
      </c>
      <c r="F79" s="69">
        <v>3.5515981982023902E-2</v>
      </c>
      <c r="G79" s="69">
        <v>2.0383500411726083E-2</v>
      </c>
      <c r="H79" s="69">
        <v>9.1033572096397286E-2</v>
      </c>
      <c r="I79" s="69">
        <v>1.2411499079739536E-3</v>
      </c>
      <c r="J79" s="68">
        <v>2.5702129710169755E-5</v>
      </c>
      <c r="K79" s="69">
        <v>0.17927235472843403</v>
      </c>
      <c r="L79" s="69">
        <v>2.5702129710169754E-4</v>
      </c>
      <c r="M79" s="69">
        <v>1.9122384504366298E-2</v>
      </c>
      <c r="N79" s="69">
        <v>1.0974809386242486E-2</v>
      </c>
      <c r="O79" s="69">
        <v>4.9013961357293717E-2</v>
      </c>
      <c r="P79" s="69">
        <v>6.6825537246441367E-4</v>
      </c>
      <c r="Q79" s="68">
        <v>2.6890900230115278E-6</v>
      </c>
      <c r="R79" s="69">
        <v>1.8756402910505406E-2</v>
      </c>
      <c r="S79" s="69">
        <v>2.6890900230115277E-5</v>
      </c>
      <c r="T79" s="69">
        <v>2.0006829771205764E-3</v>
      </c>
      <c r="U79" s="69">
        <v>1.1482414398259224E-3</v>
      </c>
      <c r="V79" s="69">
        <v>5.128094673882983E-3</v>
      </c>
      <c r="W79" s="69">
        <v>6.9916340598299726E-5</v>
      </c>
      <c r="X79" s="68">
        <v>3.2826114923976505E-7</v>
      </c>
      <c r="Y79" s="69">
        <v>2.2896215159473612E-3</v>
      </c>
      <c r="Z79" s="69">
        <v>3.2826114923976505E-6</v>
      </c>
      <c r="AA79" s="69">
        <v>2.4422629503438516E-4</v>
      </c>
      <c r="AB79" s="69">
        <v>1.4016751072537967E-4</v>
      </c>
      <c r="AC79" s="69">
        <v>6.2599401160023189E-4</v>
      </c>
      <c r="AD79" s="69">
        <v>8.5347898802338909E-6</v>
      </c>
      <c r="AE79" s="68">
        <v>3.0173511722512931E-6</v>
      </c>
      <c r="AF79" s="69">
        <v>2.1046024426452765E-2</v>
      </c>
      <c r="AG79" s="69">
        <v>3.0173511722512929E-5</v>
      </c>
      <c r="AH79" s="69">
        <v>2.2449092721549616E-3</v>
      </c>
      <c r="AI79" s="69">
        <v>1.288408950551302E-3</v>
      </c>
      <c r="AJ79" s="69">
        <v>5.7540886854832145E-3</v>
      </c>
      <c r="AK79" s="69">
        <v>7.8451130478533615E-5</v>
      </c>
      <c r="AL79" s="68">
        <v>2.8908229654253009E-6</v>
      </c>
      <c r="AM79" s="69">
        <v>2.0163490183841476E-2</v>
      </c>
      <c r="AN79" s="69">
        <v>2.890822965425301E-5</v>
      </c>
      <c r="AO79" s="69">
        <v>2.150772286276424E-3</v>
      </c>
      <c r="AP79" s="69">
        <v>1.2343814062366037E-3</v>
      </c>
      <c r="AQ79" s="69">
        <v>5.512799395066049E-3</v>
      </c>
      <c r="AR79" s="69">
        <v>7.5161397101057827E-5</v>
      </c>
      <c r="AS79" s="68">
        <v>7.5482767646168391E-8</v>
      </c>
      <c r="AT79" s="69">
        <v>5.2649230433202457E-4</v>
      </c>
      <c r="AU79" s="69">
        <v>7.5482767646168386E-7</v>
      </c>
      <c r="AV79" s="69">
        <v>5.6159179128749278E-5</v>
      </c>
      <c r="AW79" s="69">
        <v>3.2231141784913905E-5</v>
      </c>
      <c r="AX79" s="69">
        <v>1.4394563790124312E-4</v>
      </c>
      <c r="AY79" s="69">
        <v>1.9625519588003784E-6</v>
      </c>
      <c r="AZ79" s="68">
        <v>4.8251807615008669E-7</v>
      </c>
      <c r="BA79" s="69">
        <v>3.3655635811468553E-3</v>
      </c>
      <c r="BB79" s="69">
        <v>4.8251807615008675E-6</v>
      </c>
      <c r="BC79" s="69">
        <v>3.5899344865566454E-4</v>
      </c>
      <c r="BD79" s="69">
        <v>2.0603521851608704E-4</v>
      </c>
      <c r="BE79" s="69">
        <v>9.201619712182154E-4</v>
      </c>
      <c r="BF79" s="69">
        <v>1.2545469979902256E-5</v>
      </c>
      <c r="BG79" s="68">
        <v>1.8280784382875302E-4</v>
      </c>
      <c r="BH79" s="69">
        <v>1.2750847107055525</v>
      </c>
      <c r="BI79" s="69">
        <v>1.8280784382875303E-3</v>
      </c>
      <c r="BJ79" s="69">
        <v>0.13600903580859225</v>
      </c>
      <c r="BK79" s="69">
        <v>7.8058949314877543E-2</v>
      </c>
      <c r="BL79" s="69">
        <v>0.348614558181432</v>
      </c>
      <c r="BM79" s="69">
        <v>4.7530039395475791E-3</v>
      </c>
      <c r="BN79" s="68">
        <v>2.0956900385436976E-7</v>
      </c>
      <c r="BO79" s="69">
        <v>1.4617438018842291E-3</v>
      </c>
      <c r="BP79" s="69">
        <v>2.0956900385436975E-6</v>
      </c>
      <c r="BQ79" s="69">
        <v>1.5591933886765111E-4</v>
      </c>
      <c r="BR79" s="69">
        <v>8.9485964645815891E-5</v>
      </c>
      <c r="BS79" s="69">
        <v>3.9964809035028314E-4</v>
      </c>
      <c r="BT79" s="69">
        <v>5.4487941002136145E-6</v>
      </c>
      <c r="BU79" s="68">
        <v>1.7935902001953147E-4</v>
      </c>
      <c r="BV79" s="69">
        <v>1.2510291646362321</v>
      </c>
      <c r="BW79" s="69">
        <v>1.7935902001953148E-3</v>
      </c>
      <c r="BX79" s="69">
        <v>0.13344311089453142</v>
      </c>
      <c r="BY79" s="69">
        <v>7.6586301548339938E-2</v>
      </c>
      <c r="BZ79" s="69">
        <v>0.34203765117724649</v>
      </c>
      <c r="CA79" s="69">
        <v>4.663334520507819E-3</v>
      </c>
      <c r="CB79" s="68">
        <v>2.8033136281554532E-6</v>
      </c>
      <c r="CC79" s="69">
        <v>1.9553112556384287E-2</v>
      </c>
      <c r="CD79" s="69">
        <v>2.8033136281554534E-5</v>
      </c>
      <c r="CE79" s="69">
        <v>2.0856653393476572E-3</v>
      </c>
      <c r="CF79" s="69">
        <v>1.1970149192223787E-3</v>
      </c>
      <c r="CG79" s="69">
        <v>5.3459190888924491E-3</v>
      </c>
      <c r="CH79" s="69">
        <v>7.2886154332041795E-5</v>
      </c>
      <c r="CI79" s="68">
        <v>6.3156791542868284E-8</v>
      </c>
      <c r="CJ79" s="69">
        <v>4.4051862101150631E-4</v>
      </c>
      <c r="CK79" s="69">
        <v>6.3156791542868294E-7</v>
      </c>
      <c r="CL79" s="69">
        <v>4.6988652907894008E-5</v>
      </c>
      <c r="CM79" s="69">
        <v>2.6967949988804762E-5</v>
      </c>
      <c r="CN79" s="69">
        <v>1.2044000147224982E-4</v>
      </c>
      <c r="CO79" s="69">
        <v>1.6420765801145757E-6</v>
      </c>
      <c r="CP79" s="68">
        <v>9.0506937680995624E-9</v>
      </c>
      <c r="CQ79" s="69">
        <v>6.3128589032494461E-5</v>
      </c>
      <c r="CR79" s="69">
        <v>9.0506937680995631E-8</v>
      </c>
      <c r="CS79" s="69">
        <v>6.7337161634660747E-6</v>
      </c>
      <c r="CT79" s="69">
        <v>3.8646462389785141E-6</v>
      </c>
      <c r="CU79" s="69">
        <v>1.7259673015765868E-5</v>
      </c>
      <c r="CV79" s="69">
        <v>2.3531803797058866E-7</v>
      </c>
      <c r="CW79" s="68">
        <v>2.4265456507056544E-5</v>
      </c>
      <c r="CX79" s="69">
        <v>0.16925155913671941</v>
      </c>
      <c r="CY79" s="69">
        <v>2.4265456507056548E-4</v>
      </c>
      <c r="CZ79" s="69">
        <v>1.8053499641250071E-2</v>
      </c>
      <c r="DA79" s="69">
        <v>1.0361349928513147E-2</v>
      </c>
      <c r="DB79" s="69">
        <v>4.6274225558956834E-2</v>
      </c>
      <c r="DC79" s="69">
        <v>6.3090186918347022E-4</v>
      </c>
      <c r="DD79" s="68">
        <v>2.1389935393590124E-5</v>
      </c>
      <c r="DE79" s="69">
        <v>0.14919479937029112</v>
      </c>
      <c r="DF79" s="69">
        <v>2.1389935393590126E-4</v>
      </c>
      <c r="DG79" s="69">
        <v>1.5914111932831054E-2</v>
      </c>
      <c r="DH79" s="69">
        <v>9.1335024130629848E-3</v>
      </c>
      <c r="DI79" s="69">
        <v>4.0790606795576369E-2</v>
      </c>
      <c r="DJ79" s="70">
        <v>5.5613832023334328E-4</v>
      </c>
    </row>
    <row r="80" spans="2:114">
      <c r="B80" s="47" t="s">
        <v>166</v>
      </c>
      <c r="C80" s="68">
        <v>8.2558569382674767E-4</v>
      </c>
      <c r="D80" s="69">
        <v>5.7584602144415653</v>
      </c>
      <c r="E80" s="69">
        <v>8.2558569382674765E-3</v>
      </c>
      <c r="F80" s="69">
        <v>0.61423575620710025</v>
      </c>
      <c r="G80" s="69">
        <v>0.35252509126402126</v>
      </c>
      <c r="H80" s="69">
        <v>1.5743919181276078</v>
      </c>
      <c r="I80" s="69">
        <v>2.1465228039495441E-2</v>
      </c>
      <c r="J80" s="68">
        <v>1.4541541527121294E-3</v>
      </c>
      <c r="K80" s="69">
        <v>10.142725215167102</v>
      </c>
      <c r="L80" s="69">
        <v>1.4541541527121294E-2</v>
      </c>
      <c r="M80" s="69">
        <v>1.0818906896178242</v>
      </c>
      <c r="N80" s="69">
        <v>0.62092382320807926</v>
      </c>
      <c r="O80" s="69">
        <v>2.7730719692220309</v>
      </c>
      <c r="P80" s="69">
        <v>3.7808007970515367E-2</v>
      </c>
      <c r="Q80" s="68">
        <v>1.4811641873202863E-4</v>
      </c>
      <c r="R80" s="69">
        <v>1.0331120206558997</v>
      </c>
      <c r="S80" s="69">
        <v>1.4811641873202861E-3</v>
      </c>
      <c r="T80" s="69">
        <v>0.11019861553662928</v>
      </c>
      <c r="U80" s="69">
        <v>6.324571079857623E-2</v>
      </c>
      <c r="V80" s="69">
        <v>0.28245801052197855</v>
      </c>
      <c r="W80" s="69">
        <v>3.8510268870327441E-3</v>
      </c>
      <c r="X80" s="68">
        <v>2.5087880029084512E-5</v>
      </c>
      <c r="Y80" s="69">
        <v>0.17498796320286447</v>
      </c>
      <c r="Z80" s="69">
        <v>2.508788002908451E-4</v>
      </c>
      <c r="AA80" s="69">
        <v>1.8665382741638877E-2</v>
      </c>
      <c r="AB80" s="69">
        <v>1.0712524772419086E-2</v>
      </c>
      <c r="AC80" s="69">
        <v>4.7842587215464166E-2</v>
      </c>
      <c r="AD80" s="69">
        <v>6.522848807561974E-4</v>
      </c>
      <c r="AE80" s="68">
        <v>1.7320429876111314E-4</v>
      </c>
      <c r="AF80" s="69">
        <v>1.208099983858764</v>
      </c>
      <c r="AG80" s="69">
        <v>1.7320429876111312E-3</v>
      </c>
      <c r="AH80" s="69">
        <v>0.12886399827826817</v>
      </c>
      <c r="AI80" s="69">
        <v>7.3958235570995318E-2</v>
      </c>
      <c r="AJ80" s="69">
        <v>0.33030059773744269</v>
      </c>
      <c r="AK80" s="69">
        <v>4.5033117677889412E-3</v>
      </c>
      <c r="AL80" s="68">
        <v>4.5039386049947787E-5</v>
      </c>
      <c r="AM80" s="69">
        <v>0.31414971769838584</v>
      </c>
      <c r="AN80" s="69">
        <v>4.5039386049947787E-4</v>
      </c>
      <c r="AO80" s="69">
        <v>3.3509303221161156E-2</v>
      </c>
      <c r="AP80" s="69">
        <v>1.9231817843327708E-2</v>
      </c>
      <c r="AQ80" s="69">
        <v>8.589010919725043E-2</v>
      </c>
      <c r="AR80" s="69">
        <v>1.1710240372986426E-3</v>
      </c>
      <c r="AS80" s="68">
        <v>1.2318845261658937E-6</v>
      </c>
      <c r="AT80" s="69">
        <v>8.5923945700071089E-3</v>
      </c>
      <c r="AU80" s="69">
        <v>1.2318845261658936E-5</v>
      </c>
      <c r="AV80" s="69">
        <v>9.1652208746742481E-4</v>
      </c>
      <c r="AW80" s="69">
        <v>5.2601469267283662E-4</v>
      </c>
      <c r="AX80" s="69">
        <v>2.3492037913983594E-3</v>
      </c>
      <c r="AY80" s="69">
        <v>3.2028997680313241E-5</v>
      </c>
      <c r="AZ80" s="68">
        <v>7.6726149293978212E-6</v>
      </c>
      <c r="BA80" s="69">
        <v>5.3516489132549812E-2</v>
      </c>
      <c r="BB80" s="69">
        <v>7.6726149293978219E-5</v>
      </c>
      <c r="BC80" s="69">
        <v>5.708425507471979E-3</v>
      </c>
      <c r="BD80" s="69">
        <v>3.27620657485287E-3</v>
      </c>
      <c r="BE80" s="69">
        <v>1.4631676670361646E-2</v>
      </c>
      <c r="BF80" s="69">
        <v>1.9948798816434338E-4</v>
      </c>
      <c r="BG80" s="68">
        <v>4.2376950269399655E-3</v>
      </c>
      <c r="BH80" s="69">
        <v>29.557922812906259</v>
      </c>
      <c r="BI80" s="69">
        <v>4.2376950269399652E-2</v>
      </c>
      <c r="BJ80" s="69">
        <v>3.1528451000433342</v>
      </c>
      <c r="BK80" s="69">
        <v>1.8094957765033655</v>
      </c>
      <c r="BL80" s="69">
        <v>8.0812844163745137</v>
      </c>
      <c r="BM80" s="69">
        <v>0.11018007070043911</v>
      </c>
      <c r="BN80" s="68">
        <v>3.3107176777516333E-6</v>
      </c>
      <c r="BO80" s="69">
        <v>2.3092255802317645E-2</v>
      </c>
      <c r="BP80" s="69">
        <v>3.3107176777516338E-5</v>
      </c>
      <c r="BQ80" s="69">
        <v>2.463173952247215E-3</v>
      </c>
      <c r="BR80" s="69">
        <v>1.4136764483999476E-3</v>
      </c>
      <c r="BS80" s="69">
        <v>6.3135386114723645E-3</v>
      </c>
      <c r="BT80" s="69">
        <v>8.6078659621542471E-5</v>
      </c>
      <c r="BU80" s="68">
        <v>4.1837511414344539E-3</v>
      </c>
      <c r="BV80" s="69">
        <v>29.181664211505318</v>
      </c>
      <c r="BW80" s="69">
        <v>4.1837511414344539E-2</v>
      </c>
      <c r="BX80" s="69">
        <v>3.1127108492272337</v>
      </c>
      <c r="BY80" s="69">
        <v>1.786461737392512</v>
      </c>
      <c r="BZ80" s="69">
        <v>7.9784134267155036</v>
      </c>
      <c r="CA80" s="69">
        <v>0.10877752967729581</v>
      </c>
      <c r="CB80" s="68">
        <v>4.3619041671294579E-5</v>
      </c>
      <c r="CC80" s="69">
        <v>0.30424281565727973</v>
      </c>
      <c r="CD80" s="69">
        <v>4.3619041671294582E-4</v>
      </c>
      <c r="CE80" s="69">
        <v>3.2452567003443171E-2</v>
      </c>
      <c r="CF80" s="69">
        <v>1.8625330793642786E-2</v>
      </c>
      <c r="CG80" s="69">
        <v>8.3181512467158769E-2</v>
      </c>
      <c r="CH80" s="69">
        <v>1.1340950834536592E-3</v>
      </c>
      <c r="CI80" s="68">
        <v>2.0085376771790332E-6</v>
      </c>
      <c r="CJ80" s="69">
        <v>1.4009550298323757E-2</v>
      </c>
      <c r="CK80" s="69">
        <v>2.0085376771790333E-5</v>
      </c>
      <c r="CL80" s="69">
        <v>1.4943520318212006E-3</v>
      </c>
      <c r="CM80" s="69">
        <v>8.5764558815544718E-4</v>
      </c>
      <c r="CN80" s="69">
        <v>3.8302813503804161E-3</v>
      </c>
      <c r="CO80" s="69">
        <v>5.2221979606654868E-5</v>
      </c>
      <c r="CP80" s="68">
        <v>2.9541598496531202E-7</v>
      </c>
      <c r="CQ80" s="69">
        <v>2.0605264951330513E-3</v>
      </c>
      <c r="CR80" s="69">
        <v>2.95415984965312E-6</v>
      </c>
      <c r="CS80" s="69">
        <v>2.1978949281419212E-4</v>
      </c>
      <c r="CT80" s="69">
        <v>1.2614262558018822E-4</v>
      </c>
      <c r="CU80" s="69">
        <v>5.6335828332884999E-4</v>
      </c>
      <c r="CV80" s="69">
        <v>7.6808156090981131E-6</v>
      </c>
      <c r="CW80" s="68">
        <v>4.7324390075557899E-4</v>
      </c>
      <c r="CX80" s="69">
        <v>3.3008762077701634</v>
      </c>
      <c r="CY80" s="69">
        <v>4.7324390075557899E-3</v>
      </c>
      <c r="CZ80" s="69">
        <v>0.35209346216215076</v>
      </c>
      <c r="DA80" s="69">
        <v>0.20207514562263224</v>
      </c>
      <c r="DB80" s="69">
        <v>0.90247611874088918</v>
      </c>
      <c r="DC80" s="69">
        <v>1.2304341419645055E-2</v>
      </c>
      <c r="DD80" s="68">
        <v>4.2732090542214006E-4</v>
      </c>
      <c r="DE80" s="69">
        <v>2.9805633153194271</v>
      </c>
      <c r="DF80" s="69">
        <v>4.2732090542214008E-3</v>
      </c>
      <c r="DG80" s="69">
        <v>0.31792675363407219</v>
      </c>
      <c r="DH80" s="69">
        <v>0.18246602661525382</v>
      </c>
      <c r="DI80" s="69">
        <v>0.8149009666400211</v>
      </c>
      <c r="DJ80" s="70">
        <v>1.1110343540975643E-2</v>
      </c>
    </row>
    <row r="81" spans="2:114">
      <c r="B81" s="47" t="s">
        <v>167</v>
      </c>
      <c r="C81" s="68">
        <v>2.5053973216853178E-4</v>
      </c>
      <c r="D81" s="69">
        <v>1.7475146318755093</v>
      </c>
      <c r="E81" s="69">
        <v>2.5053973216853181E-3</v>
      </c>
      <c r="F81" s="69">
        <v>0.18640156073338765</v>
      </c>
      <c r="G81" s="69">
        <v>0.10698046563596308</v>
      </c>
      <c r="H81" s="69">
        <v>0.4777792692453901</v>
      </c>
      <c r="I81" s="69">
        <v>6.514033036381827E-3</v>
      </c>
      <c r="J81" s="68">
        <v>2.5261454758122398E-4</v>
      </c>
      <c r="K81" s="69">
        <v>1.7619864693790372</v>
      </c>
      <c r="L81" s="69">
        <v>2.5261454758122395E-3</v>
      </c>
      <c r="M81" s="69">
        <v>0.18794522340043063</v>
      </c>
      <c r="N81" s="69">
        <v>0.10786641181718264</v>
      </c>
      <c r="O81" s="69">
        <v>0.48173594223739408</v>
      </c>
      <c r="P81" s="69">
        <v>6.5679782371118236E-3</v>
      </c>
      <c r="Q81" s="68">
        <v>2.9008767500066987E-5</v>
      </c>
      <c r="R81" s="69">
        <v>0.20233615331296725</v>
      </c>
      <c r="S81" s="69">
        <v>2.9008767500066985E-4</v>
      </c>
      <c r="T81" s="69">
        <v>2.1582523020049836E-2</v>
      </c>
      <c r="U81" s="69">
        <v>1.2386743722528603E-2</v>
      </c>
      <c r="V81" s="69">
        <v>5.5319719622627744E-2</v>
      </c>
      <c r="W81" s="69">
        <v>7.5422795500174175E-4</v>
      </c>
      <c r="X81" s="68">
        <v>4.2006375095937435E-6</v>
      </c>
      <c r="Y81" s="69">
        <v>2.9299446629416363E-2</v>
      </c>
      <c r="Z81" s="69">
        <v>4.2006375095937435E-5</v>
      </c>
      <c r="AA81" s="69">
        <v>3.1252743071377453E-3</v>
      </c>
      <c r="AB81" s="69">
        <v>1.7936722165965288E-3</v>
      </c>
      <c r="AC81" s="69">
        <v>8.0106157307952685E-3</v>
      </c>
      <c r="AD81" s="69">
        <v>1.0921657524943735E-4</v>
      </c>
      <c r="AE81" s="68">
        <v>3.320940500966073E-5</v>
      </c>
      <c r="AF81" s="69">
        <v>0.23163559994238361</v>
      </c>
      <c r="AG81" s="69">
        <v>3.3209405009660726E-4</v>
      </c>
      <c r="AH81" s="69">
        <v>2.4707797327187583E-2</v>
      </c>
      <c r="AI81" s="69">
        <v>1.4180415939125132E-2</v>
      </c>
      <c r="AJ81" s="69">
        <v>6.3330335353423015E-2</v>
      </c>
      <c r="AK81" s="69">
        <v>8.6344453025117911E-4</v>
      </c>
      <c r="AL81" s="68">
        <v>1.4407467835135155E-5</v>
      </c>
      <c r="AM81" s="69">
        <v>0.10049208815006772</v>
      </c>
      <c r="AN81" s="69">
        <v>1.4407467835135155E-4</v>
      </c>
      <c r="AO81" s="69">
        <v>1.0719156069340556E-2</v>
      </c>
      <c r="AP81" s="69">
        <v>6.151988765602712E-3</v>
      </c>
      <c r="AQ81" s="69">
        <v>2.747504116160274E-2</v>
      </c>
      <c r="AR81" s="69">
        <v>3.7459416371351406E-4</v>
      </c>
      <c r="AS81" s="68">
        <v>3.5365307534528264E-7</v>
      </c>
      <c r="AT81" s="69">
        <v>2.4667302005333468E-3</v>
      </c>
      <c r="AU81" s="69">
        <v>3.5365307534528264E-6</v>
      </c>
      <c r="AV81" s="69">
        <v>2.6311788805689028E-4</v>
      </c>
      <c r="AW81" s="69">
        <v>1.510098631724357E-4</v>
      </c>
      <c r="AX81" s="69">
        <v>6.7441641468345397E-4</v>
      </c>
      <c r="AY81" s="69">
        <v>9.1949799589773502E-6</v>
      </c>
      <c r="AZ81" s="68">
        <v>2.6865425085787798E-6</v>
      </c>
      <c r="BA81" s="69">
        <v>1.8738633997336988E-2</v>
      </c>
      <c r="BB81" s="69">
        <v>2.6865425085787799E-5</v>
      </c>
      <c r="BC81" s="69">
        <v>1.9987876263826121E-3</v>
      </c>
      <c r="BD81" s="69">
        <v>1.147153651163139E-3</v>
      </c>
      <c r="BE81" s="69">
        <v>5.123236563859733E-3</v>
      </c>
      <c r="BF81" s="69">
        <v>6.9850105223048282E-5</v>
      </c>
      <c r="BG81" s="68">
        <v>8.4808344166342547E-4</v>
      </c>
      <c r="BH81" s="69">
        <v>5.9153820056023925</v>
      </c>
      <c r="BI81" s="69">
        <v>8.4808344166342545E-3</v>
      </c>
      <c r="BJ81" s="69">
        <v>0.63097408059758853</v>
      </c>
      <c r="BK81" s="69">
        <v>0.36213162959028267</v>
      </c>
      <c r="BL81" s="69">
        <v>1.6172951232521524</v>
      </c>
      <c r="BM81" s="69">
        <v>2.2050169483249064E-2</v>
      </c>
      <c r="BN81" s="68">
        <v>1.0147956374428428E-6</v>
      </c>
      <c r="BO81" s="69">
        <v>7.0781995711638283E-3</v>
      </c>
      <c r="BP81" s="69">
        <v>1.0147956374428427E-5</v>
      </c>
      <c r="BQ81" s="69">
        <v>7.5500795425747494E-4</v>
      </c>
      <c r="BR81" s="69">
        <v>4.3331773718809384E-4</v>
      </c>
      <c r="BS81" s="69">
        <v>1.9352152806035011E-3</v>
      </c>
      <c r="BT81" s="69">
        <v>2.6384686573513913E-5</v>
      </c>
      <c r="BU81" s="68">
        <v>8.3063577824436623E-4</v>
      </c>
      <c r="BV81" s="69">
        <v>5.7936845532544545</v>
      </c>
      <c r="BW81" s="69">
        <v>8.3063577824436623E-3</v>
      </c>
      <c r="BX81" s="69">
        <v>0.61799301901380843</v>
      </c>
      <c r="BY81" s="69">
        <v>0.35468147731034438</v>
      </c>
      <c r="BZ81" s="69">
        <v>1.5840224291120064</v>
      </c>
      <c r="CA81" s="69">
        <v>2.1596530234353525E-2</v>
      </c>
      <c r="CB81" s="68">
        <v>1.396554099540996E-5</v>
      </c>
      <c r="CC81" s="69">
        <v>9.7409648442984484E-2</v>
      </c>
      <c r="CD81" s="69">
        <v>1.3965540995409962E-4</v>
      </c>
      <c r="CE81" s="69">
        <v>1.0390362500585011E-2</v>
      </c>
      <c r="CF81" s="69">
        <v>5.9632860050400534E-3</v>
      </c>
      <c r="CG81" s="69">
        <v>2.6632286678246794E-2</v>
      </c>
      <c r="CH81" s="69">
        <v>3.63104065880659E-4</v>
      </c>
      <c r="CI81" s="68">
        <v>7.0328346795263992E-7</v>
      </c>
      <c r="CJ81" s="69">
        <v>4.9054021889696634E-3</v>
      </c>
      <c r="CK81" s="69">
        <v>7.0328346795263996E-6</v>
      </c>
      <c r="CL81" s="69">
        <v>5.2324290015676406E-4</v>
      </c>
      <c r="CM81" s="69">
        <v>3.0030204081577726E-4</v>
      </c>
      <c r="CN81" s="69">
        <v>1.3411615733856842E-3</v>
      </c>
      <c r="CO81" s="69">
        <v>1.8285370166768638E-5</v>
      </c>
      <c r="CP81" s="68">
        <v>8.4808901681229901E-8</v>
      </c>
      <c r="CQ81" s="69">
        <v>5.9154208922657862E-4</v>
      </c>
      <c r="CR81" s="69">
        <v>8.4808901681229903E-7</v>
      </c>
      <c r="CS81" s="69">
        <v>6.3097822850835045E-5</v>
      </c>
      <c r="CT81" s="69">
        <v>3.6213401017885172E-5</v>
      </c>
      <c r="CU81" s="69">
        <v>1.6173057550610543E-4</v>
      </c>
      <c r="CV81" s="69">
        <v>2.2050314437119777E-6</v>
      </c>
      <c r="CW81" s="68">
        <v>1.1013818586649148E-4</v>
      </c>
      <c r="CX81" s="69">
        <v>0.7682138464187781</v>
      </c>
      <c r="CY81" s="69">
        <v>1.1013818586649148E-3</v>
      </c>
      <c r="CZ81" s="69">
        <v>8.1942810284669654E-2</v>
      </c>
      <c r="DA81" s="69">
        <v>4.7029005364991869E-2</v>
      </c>
      <c r="DB81" s="69">
        <v>0.21003352044739926</v>
      </c>
      <c r="DC81" s="69">
        <v>2.8635928325287789E-3</v>
      </c>
      <c r="DD81" s="68">
        <v>9.5384552501447649E-5</v>
      </c>
      <c r="DE81" s="69">
        <v>0.66530725369759736</v>
      </c>
      <c r="DF81" s="69">
        <v>9.5384552501447649E-4</v>
      </c>
      <c r="DG81" s="69">
        <v>7.0966107061077047E-2</v>
      </c>
      <c r="DH81" s="69">
        <v>4.0729203918118149E-2</v>
      </c>
      <c r="DI81" s="69">
        <v>0.18189834162026067</v>
      </c>
      <c r="DJ81" s="70">
        <v>2.4799983650376392E-3</v>
      </c>
    </row>
    <row r="82" spans="2:114">
      <c r="B82" s="47" t="s">
        <v>168</v>
      </c>
      <c r="C82" s="68">
        <v>3.3559936943972314E-3</v>
      </c>
      <c r="D82" s="69">
        <v>23.408056018420687</v>
      </c>
      <c r="E82" s="69">
        <v>3.3559936943972316E-2</v>
      </c>
      <c r="F82" s="69">
        <v>2.49685930863154</v>
      </c>
      <c r="G82" s="69">
        <v>1.4330093075076178</v>
      </c>
      <c r="H82" s="69">
        <v>6.3998799752155202</v>
      </c>
      <c r="I82" s="69">
        <v>8.7255836054328018E-2</v>
      </c>
      <c r="J82" s="68">
        <v>8.8174312355423709E-3</v>
      </c>
      <c r="K82" s="69">
        <v>61.501582867908034</v>
      </c>
      <c r="L82" s="69">
        <v>8.8174312355423709E-2</v>
      </c>
      <c r="M82" s="69">
        <v>6.5601688392435236</v>
      </c>
      <c r="N82" s="69">
        <v>3.7650431375765923</v>
      </c>
      <c r="O82" s="69">
        <v>16.814841366179301</v>
      </c>
      <c r="P82" s="69">
        <v>0.22925321212410166</v>
      </c>
      <c r="Q82" s="68">
        <v>6.1601908047792487E-4</v>
      </c>
      <c r="R82" s="69">
        <v>4.2967330863335258</v>
      </c>
      <c r="S82" s="69">
        <v>6.1601908047792487E-3</v>
      </c>
      <c r="T82" s="69">
        <v>0.4583181958755761</v>
      </c>
      <c r="U82" s="69">
        <v>0.26304014736407394</v>
      </c>
      <c r="V82" s="69">
        <v>1.1747483864714028</v>
      </c>
      <c r="W82" s="69">
        <v>1.6016496092426048E-2</v>
      </c>
      <c r="X82" s="68">
        <v>9.1435276406864541E-5</v>
      </c>
      <c r="Y82" s="69">
        <v>0.63776105293788021</v>
      </c>
      <c r="Z82" s="69">
        <v>9.1435276406864538E-4</v>
      </c>
      <c r="AA82" s="69">
        <v>6.8027845646707219E-2</v>
      </c>
      <c r="AB82" s="69">
        <v>3.9042863025731157E-2</v>
      </c>
      <c r="AC82" s="69">
        <v>0.17436707210789065</v>
      </c>
      <c r="AD82" s="69">
        <v>2.3773171865784782E-3</v>
      </c>
      <c r="AE82" s="68">
        <v>7.0745435688478945E-4</v>
      </c>
      <c r="AF82" s="69">
        <v>4.9344941392714059</v>
      </c>
      <c r="AG82" s="69">
        <v>7.0745435688478941E-3</v>
      </c>
      <c r="AH82" s="69">
        <v>0.52634604152228337</v>
      </c>
      <c r="AI82" s="69">
        <v>0.30208301038980512</v>
      </c>
      <c r="AJ82" s="69">
        <v>1.3491154585792935</v>
      </c>
      <c r="AK82" s="69">
        <v>1.8393813279004526E-2</v>
      </c>
      <c r="AL82" s="68">
        <v>1.2771611498297694E-4</v>
      </c>
      <c r="AM82" s="69">
        <v>0.89081990200626426</v>
      </c>
      <c r="AN82" s="69">
        <v>1.2771611498297694E-3</v>
      </c>
      <c r="AO82" s="69">
        <v>9.5020789547334852E-2</v>
      </c>
      <c r="AP82" s="69">
        <v>5.4534781097731161E-2</v>
      </c>
      <c r="AQ82" s="69">
        <v>0.24355463127253704</v>
      </c>
      <c r="AR82" s="69">
        <v>3.3206189895574009E-3</v>
      </c>
      <c r="AS82" s="68">
        <v>1.0059914229481917E-5</v>
      </c>
      <c r="AT82" s="69">
        <v>7.0167901750636377E-2</v>
      </c>
      <c r="AU82" s="69">
        <v>1.0059914229481917E-4</v>
      </c>
      <c r="AV82" s="69">
        <v>7.4845761867345468E-3</v>
      </c>
      <c r="AW82" s="69">
        <v>4.2955833759887787E-3</v>
      </c>
      <c r="AX82" s="69">
        <v>1.9184256435622018E-2</v>
      </c>
      <c r="AY82" s="69">
        <v>2.6155776996652987E-4</v>
      </c>
      <c r="AZ82" s="68">
        <v>5.5220329649700261E-5</v>
      </c>
      <c r="BA82" s="69">
        <v>0.38516179930665934</v>
      </c>
      <c r="BB82" s="69">
        <v>5.5220329649700265E-4</v>
      </c>
      <c r="BC82" s="69">
        <v>4.1083925259376992E-2</v>
      </c>
      <c r="BD82" s="69">
        <v>2.3579080760422012E-2</v>
      </c>
      <c r="BE82" s="69">
        <v>0.10530516864197839</v>
      </c>
      <c r="BF82" s="69">
        <v>1.4357285708922068E-3</v>
      </c>
      <c r="BG82" s="68">
        <v>0.86418765125487207</v>
      </c>
      <c r="BH82" s="69">
        <v>6027.7088675027335</v>
      </c>
      <c r="BI82" s="69">
        <v>8.6418765125487216</v>
      </c>
      <c r="BJ82" s="69">
        <v>642.95561253362484</v>
      </c>
      <c r="BK82" s="69">
        <v>369.00812708583044</v>
      </c>
      <c r="BL82" s="69">
        <v>1648.005850943041</v>
      </c>
      <c r="BM82" s="69">
        <v>22.468878932626676</v>
      </c>
      <c r="BN82" s="68">
        <v>2.1730996858222227E-5</v>
      </c>
      <c r="BO82" s="69">
        <v>0.15157370308610002</v>
      </c>
      <c r="BP82" s="69">
        <v>2.1730996858222227E-4</v>
      </c>
      <c r="BQ82" s="69">
        <v>1.6167861662517335E-2</v>
      </c>
      <c r="BR82" s="69">
        <v>9.2791356584608908E-3</v>
      </c>
      <c r="BS82" s="69">
        <v>4.1441011008629784E-2</v>
      </c>
      <c r="BT82" s="69">
        <v>5.6500591831377793E-4</v>
      </c>
      <c r="BU82" s="68">
        <v>0.86399465489600991</v>
      </c>
      <c r="BV82" s="69">
        <v>6026.3627178996703</v>
      </c>
      <c r="BW82" s="69">
        <v>8.6399465489601006</v>
      </c>
      <c r="BX82" s="69">
        <v>642.81202324263143</v>
      </c>
      <c r="BY82" s="69">
        <v>368.9257176405963</v>
      </c>
      <c r="BZ82" s="69">
        <v>1647.6378068866909</v>
      </c>
      <c r="CA82" s="69">
        <v>22.463861027296261</v>
      </c>
      <c r="CB82" s="68">
        <v>1.2333915797051905E-4</v>
      </c>
      <c r="CC82" s="69">
        <v>0.86029062684437052</v>
      </c>
      <c r="CD82" s="69">
        <v>1.2333915797051907E-3</v>
      </c>
      <c r="CE82" s="69">
        <v>9.1764333530066175E-2</v>
      </c>
      <c r="CF82" s="69">
        <v>5.2665820453411644E-2</v>
      </c>
      <c r="CG82" s="69">
        <v>0.23520777424977984</v>
      </c>
      <c r="CH82" s="69">
        <v>3.2068181072334961E-3</v>
      </c>
      <c r="CI82" s="68">
        <v>1.4455590791972399E-5</v>
      </c>
      <c r="CJ82" s="69">
        <v>0.10082774577400749</v>
      </c>
      <c r="CK82" s="69">
        <v>1.4455590791972401E-4</v>
      </c>
      <c r="CL82" s="69">
        <v>1.0754959549227465E-2</v>
      </c>
      <c r="CM82" s="69">
        <v>6.172537268172215E-3</v>
      </c>
      <c r="CN82" s="69">
        <v>2.7566811640291365E-2</v>
      </c>
      <c r="CO82" s="69">
        <v>3.758453605912824E-4</v>
      </c>
      <c r="CP82" s="68">
        <v>2.4124460835354133E-6</v>
      </c>
      <c r="CQ82" s="69">
        <v>1.6826811432659509E-2</v>
      </c>
      <c r="CR82" s="69">
        <v>2.4124460835354135E-5</v>
      </c>
      <c r="CS82" s="69">
        <v>1.7948598861503475E-3</v>
      </c>
      <c r="CT82" s="69">
        <v>1.0301144776696217E-3</v>
      </c>
      <c r="CU82" s="69">
        <v>4.6005346813020338E-3</v>
      </c>
      <c r="CV82" s="69">
        <v>6.2723598171920758E-5</v>
      </c>
      <c r="CW82" s="68">
        <v>0.2051839561963778</v>
      </c>
      <c r="CX82" s="69">
        <v>1431.1580944697353</v>
      </c>
      <c r="CY82" s="69">
        <v>2.0518395619637779</v>
      </c>
      <c r="CZ82" s="69">
        <v>152.6568634101051</v>
      </c>
      <c r="DA82" s="69">
        <v>87.613549295853332</v>
      </c>
      <c r="DB82" s="69">
        <v>391.28580446649249</v>
      </c>
      <c r="DC82" s="69">
        <v>5.3347828611058237</v>
      </c>
      <c r="DD82" s="68">
        <v>0.20504374900153177</v>
      </c>
      <c r="DE82" s="69">
        <v>1430.1801492856841</v>
      </c>
      <c r="DF82" s="69">
        <v>2.0504374900153177</v>
      </c>
      <c r="DG82" s="69">
        <v>152.55254925713965</v>
      </c>
      <c r="DH82" s="69">
        <v>87.553680823654076</v>
      </c>
      <c r="DI82" s="69">
        <v>391.01842934592111</v>
      </c>
      <c r="DJ82" s="70">
        <v>5.331137474039827</v>
      </c>
    </row>
    <row r="83" spans="2:114">
      <c r="B83" s="71" t="s">
        <v>169</v>
      </c>
      <c r="C83" s="72">
        <v>1.9925793769550279E-5</v>
      </c>
      <c r="D83" s="73">
        <v>0.1389824115426132</v>
      </c>
      <c r="E83" s="73">
        <v>1.9925793769550278E-4</v>
      </c>
      <c r="F83" s="73">
        <v>1.4824790564545408E-2</v>
      </c>
      <c r="G83" s="73">
        <v>8.5083139395979689E-3</v>
      </c>
      <c r="H83" s="73">
        <v>3.7998488718532383E-2</v>
      </c>
      <c r="I83" s="73">
        <v>5.1807063800830735E-4</v>
      </c>
      <c r="J83" s="72">
        <v>3.8824297364421046E-4</v>
      </c>
      <c r="K83" s="73">
        <v>2.7079947411683682</v>
      </c>
      <c r="L83" s="73">
        <v>3.882429736442105E-3</v>
      </c>
      <c r="M83" s="73">
        <v>0.28885277239129259</v>
      </c>
      <c r="N83" s="73">
        <v>0.1657797497460779</v>
      </c>
      <c r="O83" s="73">
        <v>0.74037935073950933</v>
      </c>
      <c r="P83" s="73">
        <v>1.0094317314749473E-2</v>
      </c>
      <c r="Q83" s="72">
        <v>9.0564098464225176E-6</v>
      </c>
      <c r="R83" s="73">
        <v>6.3168458678797071E-2</v>
      </c>
      <c r="S83" s="73">
        <v>9.0564098464225186E-5</v>
      </c>
      <c r="T83" s="73">
        <v>6.7379689257383536E-3</v>
      </c>
      <c r="U83" s="73">
        <v>3.8670870044224155E-3</v>
      </c>
      <c r="V83" s="73">
        <v>1.7270573577127742E-2</v>
      </c>
      <c r="W83" s="73">
        <v>2.3546665600698551E-4</v>
      </c>
      <c r="X83" s="72">
        <v>4.6034379019966664E-6</v>
      </c>
      <c r="Y83" s="73">
        <v>3.2108979366426746E-2</v>
      </c>
      <c r="Z83" s="73">
        <v>4.6034379019966664E-5</v>
      </c>
      <c r="AA83" s="73">
        <v>3.4249577990855197E-3</v>
      </c>
      <c r="AB83" s="73">
        <v>1.9656679841525766E-3</v>
      </c>
      <c r="AC83" s="73">
        <v>8.7787560791076427E-3</v>
      </c>
      <c r="AD83" s="73">
        <v>1.1968938545191333E-4</v>
      </c>
      <c r="AE83" s="72">
        <v>1.3659847748419184E-5</v>
      </c>
      <c r="AF83" s="73">
        <v>9.5277438045223817E-2</v>
      </c>
      <c r="AG83" s="73">
        <v>1.3659847748419184E-4</v>
      </c>
      <c r="AH83" s="73">
        <v>1.0162926724823874E-2</v>
      </c>
      <c r="AI83" s="73">
        <v>5.8327549885749917E-3</v>
      </c>
      <c r="AJ83" s="73">
        <v>2.6049329656235385E-2</v>
      </c>
      <c r="AK83" s="73">
        <v>3.5515604145889884E-4</v>
      </c>
      <c r="AL83" s="72">
        <v>6.0818916155682773E-7</v>
      </c>
      <c r="AM83" s="73">
        <v>4.2421194018588742E-3</v>
      </c>
      <c r="AN83" s="73">
        <v>6.0818916155682777E-6</v>
      </c>
      <c r="AO83" s="73">
        <v>4.5249273619827983E-4</v>
      </c>
      <c r="AP83" s="73">
        <v>2.5969677198476546E-4</v>
      </c>
      <c r="AQ83" s="73">
        <v>1.1598167310888706E-3</v>
      </c>
      <c r="AR83" s="73">
        <v>1.5812918200477525E-5</v>
      </c>
      <c r="AS83" s="72">
        <v>3.6310845121515862E-7</v>
      </c>
      <c r="AT83" s="73">
        <v>2.5326814472257319E-3</v>
      </c>
      <c r="AU83" s="73">
        <v>3.6310845121515867E-6</v>
      </c>
      <c r="AV83" s="73">
        <v>2.7015268770407805E-4</v>
      </c>
      <c r="AW83" s="73">
        <v>1.5504730866887275E-4</v>
      </c>
      <c r="AX83" s="73">
        <v>6.9244781646730751E-4</v>
      </c>
      <c r="AY83" s="73">
        <v>9.440819731594125E-6</v>
      </c>
      <c r="AZ83" s="72">
        <v>2.1327881713745877E-6</v>
      </c>
      <c r="BA83" s="73">
        <v>1.4876197495337751E-2</v>
      </c>
      <c r="BB83" s="73">
        <v>2.132788171374588E-5</v>
      </c>
      <c r="BC83" s="73">
        <v>1.5867943995026934E-3</v>
      </c>
      <c r="BD83" s="73">
        <v>9.1070054917694911E-4</v>
      </c>
      <c r="BE83" s="73">
        <v>4.0672270428113392E-3</v>
      </c>
      <c r="BF83" s="73">
        <v>5.545249245573929E-5</v>
      </c>
      <c r="BG83" s="72">
        <v>1.6918316637584815E-3</v>
      </c>
      <c r="BH83" s="73">
        <v>11.80052585471541</v>
      </c>
      <c r="BI83" s="73">
        <v>1.6918316637584814E-2</v>
      </c>
      <c r="BJ83" s="73">
        <v>1.2587227578363103</v>
      </c>
      <c r="BK83" s="73">
        <v>0.7224121204248718</v>
      </c>
      <c r="BL83" s="73">
        <v>3.2263229827874245</v>
      </c>
      <c r="BM83" s="73">
        <v>4.3987623257720529E-2</v>
      </c>
      <c r="BN83" s="72">
        <v>5.6367764966793548E-7</v>
      </c>
      <c r="BO83" s="73">
        <v>3.9316516064338506E-3</v>
      </c>
      <c r="BP83" s="73">
        <v>5.6367764966793554E-6</v>
      </c>
      <c r="BQ83" s="73">
        <v>4.1937617135294405E-4</v>
      </c>
      <c r="BR83" s="73">
        <v>2.4069035640820848E-4</v>
      </c>
      <c r="BS83" s="73">
        <v>1.0749332779167531E-3</v>
      </c>
      <c r="BT83" s="73">
        <v>1.4655618891366325E-5</v>
      </c>
      <c r="BU83" s="72">
        <v>1.688727577974335E-3</v>
      </c>
      <c r="BV83" s="73">
        <v>11.778874856370988</v>
      </c>
      <c r="BW83" s="73">
        <v>1.688727577974335E-2</v>
      </c>
      <c r="BX83" s="73">
        <v>1.2564133180129051</v>
      </c>
      <c r="BY83" s="73">
        <v>0.72108667579504115</v>
      </c>
      <c r="BZ83" s="73">
        <v>3.2204034911970569</v>
      </c>
      <c r="CA83" s="73">
        <v>4.3906917027332716E-2</v>
      </c>
      <c r="CB83" s="72">
        <v>5.6002890496015416E-7</v>
      </c>
      <c r="CC83" s="73">
        <v>3.9062016120970759E-3</v>
      </c>
      <c r="CD83" s="73">
        <v>5.6002890496015424E-6</v>
      </c>
      <c r="CE83" s="73">
        <v>4.1666150529035472E-4</v>
      </c>
      <c r="CF83" s="73">
        <v>2.3913234241798587E-4</v>
      </c>
      <c r="CG83" s="73">
        <v>1.067975121759014E-3</v>
      </c>
      <c r="CH83" s="73">
        <v>1.4560751528964011E-5</v>
      </c>
      <c r="CI83" s="72">
        <v>5.5832024172684126E-7</v>
      </c>
      <c r="CJ83" s="73">
        <v>3.8942836860447181E-3</v>
      </c>
      <c r="CK83" s="73">
        <v>5.5832024172684128E-6</v>
      </c>
      <c r="CL83" s="73">
        <v>4.1539025984476991E-4</v>
      </c>
      <c r="CM83" s="73">
        <v>2.3840274321736124E-4</v>
      </c>
      <c r="CN83" s="73">
        <v>1.0647167009730863E-3</v>
      </c>
      <c r="CO83" s="73">
        <v>1.4516326284897875E-5</v>
      </c>
      <c r="CP83" s="72">
        <v>8.7076443218611975E-8</v>
      </c>
      <c r="CQ83" s="73">
        <v>6.0735819144981857E-4</v>
      </c>
      <c r="CR83" s="73">
        <v>8.7076443218611985E-7</v>
      </c>
      <c r="CS83" s="73">
        <v>6.4784873754647311E-5</v>
      </c>
      <c r="CT83" s="73">
        <v>3.718164125434732E-5</v>
      </c>
      <c r="CU83" s="73">
        <v>1.6605477721789305E-4</v>
      </c>
      <c r="CV83" s="73">
        <v>2.2639875236839118E-6</v>
      </c>
      <c r="CW83" s="72">
        <v>1.6962968946552837E-4</v>
      </c>
      <c r="CX83" s="73">
        <v>1.1831670840220605</v>
      </c>
      <c r="CY83" s="73">
        <v>1.696296894655284E-3</v>
      </c>
      <c r="CZ83" s="73">
        <v>0.12620448896235309</v>
      </c>
      <c r="DA83" s="73">
        <v>7.2431877401780628E-2</v>
      </c>
      <c r="DB83" s="73">
        <v>0.32348381781076263</v>
      </c>
      <c r="DC83" s="73">
        <v>4.4103719261037386E-3</v>
      </c>
      <c r="DD83" s="72">
        <v>1.6842426387562277E-4</v>
      </c>
      <c r="DE83" s="73">
        <v>1.1747592405324689</v>
      </c>
      <c r="DF83" s="73">
        <v>1.6842426387562279E-3</v>
      </c>
      <c r="DG83" s="73">
        <v>0.12530765232346333</v>
      </c>
      <c r="DH83" s="73">
        <v>7.1917160674890929E-2</v>
      </c>
      <c r="DI83" s="73">
        <v>0.32118507121081263</v>
      </c>
      <c r="DJ83" s="74">
        <v>4.3790308607661926E-3</v>
      </c>
    </row>
    <row r="84" spans="2:114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</row>
    <row r="85" spans="2:114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</row>
    <row r="86" spans="2:114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</row>
    <row r="87" spans="2:114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</row>
    <row r="88" spans="2:114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</row>
    <row r="89" spans="2:114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</row>
    <row r="90" spans="2:114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</row>
    <row r="91" spans="2:114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</row>
    <row r="92" spans="2:114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</row>
    <row r="93" spans="2:114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</row>
    <row r="94" spans="2:114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</row>
    <row r="95" spans="2:114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</row>
    <row r="96" spans="2:114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</row>
    <row r="97" spans="2:73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</row>
    <row r="98" spans="2:73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</row>
    <row r="99" spans="2:73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</row>
    <row r="100" spans="2:73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</row>
    <row r="101" spans="2:73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</row>
    <row r="102" spans="2:73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</row>
    <row r="103" spans="2:73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</row>
    <row r="104" spans="2:73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</row>
    <row r="105" spans="2:73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</row>
    <row r="106" spans="2:73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</row>
    <row r="107" spans="2:73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</row>
    <row r="108" spans="2:73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</row>
    <row r="109" spans="2:73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</row>
    <row r="110" spans="2:73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</row>
    <row r="111" spans="2:73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</row>
    <row r="112" spans="2:73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</row>
    <row r="113" spans="2:73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</row>
    <row r="114" spans="2:73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</row>
    <row r="115" spans="2:73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</row>
    <row r="116" spans="2:73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</row>
    <row r="117" spans="2:73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</row>
    <row r="118" spans="2:73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</row>
    <row r="119" spans="2:73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</row>
    <row r="120" spans="2:73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</row>
    <row r="121" spans="2:73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</row>
    <row r="122" spans="2:73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</row>
    <row r="123" spans="2:73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</row>
    <row r="124" spans="2:73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</row>
    <row r="125" spans="2:73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</row>
    <row r="126" spans="2:73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</row>
    <row r="127" spans="2:73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</row>
    <row r="128" spans="2:73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</row>
    <row r="129" spans="2:73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</row>
    <row r="130" spans="2:73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</row>
    <row r="131" spans="2:73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</row>
    <row r="132" spans="2:73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</row>
    <row r="133" spans="2:73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</row>
    <row r="134" spans="2:73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</row>
    <row r="135" spans="2:73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</row>
    <row r="136" spans="2:73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</row>
    <row r="137" spans="2:73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</row>
    <row r="138" spans="2:73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</row>
    <row r="139" spans="2:73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</row>
    <row r="140" spans="2:73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</row>
    <row r="141" spans="2:73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</row>
    <row r="142" spans="2:73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</row>
    <row r="143" spans="2:73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</row>
    <row r="144" spans="2:73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</row>
    <row r="145" spans="2:73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</row>
    <row r="146" spans="2:73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</row>
    <row r="147" spans="2:73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</row>
    <row r="148" spans="2:73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</row>
    <row r="149" spans="2:73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</row>
  </sheetData>
  <autoFilter ref="A21:L48"/>
  <phoneticPr fontId="4" type="noConversion"/>
  <conditionalFormatting sqref="U27:U49 S37:T49 N49:R49">
    <cfRule type="cellIs" dxfId="27" priority="2" stopIfTrue="1" operator="greaterThan">
      <formula>0</formula>
    </cfRule>
    <cfRule type="cellIs" dxfId="26" priority="3" stopIfTrue="1" operator="lessThan">
      <formula>0</formula>
    </cfRule>
  </conditionalFormatting>
  <conditionalFormatting sqref="X22:X48">
    <cfRule type="cellIs" dxfId="25" priority="1" operator="greaterThan">
      <formula>0.1</formula>
    </cfRule>
  </conditionalFormatting>
  <pageMargins left="0.75" right="0.75" top="1" bottom="1" header="0.5" footer="0.5"/>
  <pageSetup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4"/>
  <sheetViews>
    <sheetView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/>
  <cols>
    <col min="1" max="1" width="9.140625" style="90"/>
    <col min="2" max="2" width="36.140625" style="90" customWidth="1"/>
    <col min="3" max="9" width="12.28515625" style="92" customWidth="1"/>
    <col min="10" max="10" width="12" style="92" customWidth="1"/>
    <col min="11" max="16" width="29.28515625" style="90" customWidth="1"/>
    <col min="17" max="17" width="31.140625" style="90" bestFit="1" customWidth="1"/>
    <col min="18" max="18" width="34" style="90" customWidth="1"/>
    <col min="19" max="257" width="9.140625" style="90"/>
    <col min="258" max="258" width="72.140625" style="90" customWidth="1"/>
    <col min="259" max="266" width="12" style="90" customWidth="1"/>
    <col min="267" max="267" width="12" style="90" bestFit="1" customWidth="1"/>
    <col min="268" max="513" width="9.140625" style="90"/>
    <col min="514" max="514" width="72.140625" style="90" customWidth="1"/>
    <col min="515" max="522" width="12" style="90" customWidth="1"/>
    <col min="523" max="523" width="12" style="90" bestFit="1" customWidth="1"/>
    <col min="524" max="769" width="9.140625" style="90"/>
    <col min="770" max="770" width="72.140625" style="90" customWidth="1"/>
    <col min="771" max="778" width="12" style="90" customWidth="1"/>
    <col min="779" max="779" width="12" style="90" bestFit="1" customWidth="1"/>
    <col min="780" max="1025" width="9.140625" style="90"/>
    <col min="1026" max="1026" width="72.140625" style="90" customWidth="1"/>
    <col min="1027" max="1034" width="12" style="90" customWidth="1"/>
    <col min="1035" max="1035" width="12" style="90" bestFit="1" customWidth="1"/>
    <col min="1036" max="1281" width="9.140625" style="90"/>
    <col min="1282" max="1282" width="72.140625" style="90" customWidth="1"/>
    <col min="1283" max="1290" width="12" style="90" customWidth="1"/>
    <col min="1291" max="1291" width="12" style="90" bestFit="1" customWidth="1"/>
    <col min="1292" max="1537" width="9.140625" style="90"/>
    <col min="1538" max="1538" width="72.140625" style="90" customWidth="1"/>
    <col min="1539" max="1546" width="12" style="90" customWidth="1"/>
    <col min="1547" max="1547" width="12" style="90" bestFit="1" customWidth="1"/>
    <col min="1548" max="1793" width="9.140625" style="90"/>
    <col min="1794" max="1794" width="72.140625" style="90" customWidth="1"/>
    <col min="1795" max="1802" width="12" style="90" customWidth="1"/>
    <col min="1803" max="1803" width="12" style="90" bestFit="1" customWidth="1"/>
    <col min="1804" max="2049" width="9.140625" style="90"/>
    <col min="2050" max="2050" width="72.140625" style="90" customWidth="1"/>
    <col min="2051" max="2058" width="12" style="90" customWidth="1"/>
    <col min="2059" max="2059" width="12" style="90" bestFit="1" customWidth="1"/>
    <col min="2060" max="2305" width="9.140625" style="90"/>
    <col min="2306" max="2306" width="72.140625" style="90" customWidth="1"/>
    <col min="2307" max="2314" width="12" style="90" customWidth="1"/>
    <col min="2315" max="2315" width="12" style="90" bestFit="1" customWidth="1"/>
    <col min="2316" max="2561" width="9.140625" style="90"/>
    <col min="2562" max="2562" width="72.140625" style="90" customWidth="1"/>
    <col min="2563" max="2570" width="12" style="90" customWidth="1"/>
    <col min="2571" max="2571" width="12" style="90" bestFit="1" customWidth="1"/>
    <col min="2572" max="2817" width="9.140625" style="90"/>
    <col min="2818" max="2818" width="72.140625" style="90" customWidth="1"/>
    <col min="2819" max="2826" width="12" style="90" customWidth="1"/>
    <col min="2827" max="2827" width="12" style="90" bestFit="1" customWidth="1"/>
    <col min="2828" max="3073" width="9.140625" style="90"/>
    <col min="3074" max="3074" width="72.140625" style="90" customWidth="1"/>
    <col min="3075" max="3082" width="12" style="90" customWidth="1"/>
    <col min="3083" max="3083" width="12" style="90" bestFit="1" customWidth="1"/>
    <col min="3084" max="3329" width="9.140625" style="90"/>
    <col min="3330" max="3330" width="72.140625" style="90" customWidth="1"/>
    <col min="3331" max="3338" width="12" style="90" customWidth="1"/>
    <col min="3339" max="3339" width="12" style="90" bestFit="1" customWidth="1"/>
    <col min="3340" max="3585" width="9.140625" style="90"/>
    <col min="3586" max="3586" width="72.140625" style="90" customWidth="1"/>
    <col min="3587" max="3594" width="12" style="90" customWidth="1"/>
    <col min="3595" max="3595" width="12" style="90" bestFit="1" customWidth="1"/>
    <col min="3596" max="3841" width="9.140625" style="90"/>
    <col min="3842" max="3842" width="72.140625" style="90" customWidth="1"/>
    <col min="3843" max="3850" width="12" style="90" customWidth="1"/>
    <col min="3851" max="3851" width="12" style="90" bestFit="1" customWidth="1"/>
    <col min="3852" max="4097" width="9.140625" style="90"/>
    <col min="4098" max="4098" width="72.140625" style="90" customWidth="1"/>
    <col min="4099" max="4106" width="12" style="90" customWidth="1"/>
    <col min="4107" max="4107" width="12" style="90" bestFit="1" customWidth="1"/>
    <col min="4108" max="4353" width="9.140625" style="90"/>
    <col min="4354" max="4354" width="72.140625" style="90" customWidth="1"/>
    <col min="4355" max="4362" width="12" style="90" customWidth="1"/>
    <col min="4363" max="4363" width="12" style="90" bestFit="1" customWidth="1"/>
    <col min="4364" max="4609" width="9.140625" style="90"/>
    <col min="4610" max="4610" width="72.140625" style="90" customWidth="1"/>
    <col min="4611" max="4618" width="12" style="90" customWidth="1"/>
    <col min="4619" max="4619" width="12" style="90" bestFit="1" customWidth="1"/>
    <col min="4620" max="4865" width="9.140625" style="90"/>
    <col min="4866" max="4866" width="72.140625" style="90" customWidth="1"/>
    <col min="4867" max="4874" width="12" style="90" customWidth="1"/>
    <col min="4875" max="4875" width="12" style="90" bestFit="1" customWidth="1"/>
    <col min="4876" max="5121" width="9.140625" style="90"/>
    <col min="5122" max="5122" width="72.140625" style="90" customWidth="1"/>
    <col min="5123" max="5130" width="12" style="90" customWidth="1"/>
    <col min="5131" max="5131" width="12" style="90" bestFit="1" customWidth="1"/>
    <col min="5132" max="5377" width="9.140625" style="90"/>
    <col min="5378" max="5378" width="72.140625" style="90" customWidth="1"/>
    <col min="5379" max="5386" width="12" style="90" customWidth="1"/>
    <col min="5387" max="5387" width="12" style="90" bestFit="1" customWidth="1"/>
    <col min="5388" max="5633" width="9.140625" style="90"/>
    <col min="5634" max="5634" width="72.140625" style="90" customWidth="1"/>
    <col min="5635" max="5642" width="12" style="90" customWidth="1"/>
    <col min="5643" max="5643" width="12" style="90" bestFit="1" customWidth="1"/>
    <col min="5644" max="5889" width="9.140625" style="90"/>
    <col min="5890" max="5890" width="72.140625" style="90" customWidth="1"/>
    <col min="5891" max="5898" width="12" style="90" customWidth="1"/>
    <col min="5899" max="5899" width="12" style="90" bestFit="1" customWidth="1"/>
    <col min="5900" max="6145" width="9.140625" style="90"/>
    <col min="6146" max="6146" width="72.140625" style="90" customWidth="1"/>
    <col min="6147" max="6154" width="12" style="90" customWidth="1"/>
    <col min="6155" max="6155" width="12" style="90" bestFit="1" customWidth="1"/>
    <col min="6156" max="6401" width="9.140625" style="90"/>
    <col min="6402" max="6402" width="72.140625" style="90" customWidth="1"/>
    <col min="6403" max="6410" width="12" style="90" customWidth="1"/>
    <col min="6411" max="6411" width="12" style="90" bestFit="1" customWidth="1"/>
    <col min="6412" max="6657" width="9.140625" style="90"/>
    <col min="6658" max="6658" width="72.140625" style="90" customWidth="1"/>
    <col min="6659" max="6666" width="12" style="90" customWidth="1"/>
    <col min="6667" max="6667" width="12" style="90" bestFit="1" customWidth="1"/>
    <col min="6668" max="6913" width="9.140625" style="90"/>
    <col min="6914" max="6914" width="72.140625" style="90" customWidth="1"/>
    <col min="6915" max="6922" width="12" style="90" customWidth="1"/>
    <col min="6923" max="6923" width="12" style="90" bestFit="1" customWidth="1"/>
    <col min="6924" max="7169" width="9.140625" style="90"/>
    <col min="7170" max="7170" width="72.140625" style="90" customWidth="1"/>
    <col min="7171" max="7178" width="12" style="90" customWidth="1"/>
    <col min="7179" max="7179" width="12" style="90" bestFit="1" customWidth="1"/>
    <col min="7180" max="7425" width="9.140625" style="90"/>
    <col min="7426" max="7426" width="72.140625" style="90" customWidth="1"/>
    <col min="7427" max="7434" width="12" style="90" customWidth="1"/>
    <col min="7435" max="7435" width="12" style="90" bestFit="1" customWidth="1"/>
    <col min="7436" max="7681" width="9.140625" style="90"/>
    <col min="7682" max="7682" width="72.140625" style="90" customWidth="1"/>
    <col min="7683" max="7690" width="12" style="90" customWidth="1"/>
    <col min="7691" max="7691" width="12" style="90" bestFit="1" customWidth="1"/>
    <col min="7692" max="7937" width="9.140625" style="90"/>
    <col min="7938" max="7938" width="72.140625" style="90" customWidth="1"/>
    <col min="7939" max="7946" width="12" style="90" customWidth="1"/>
    <col min="7947" max="7947" width="12" style="90" bestFit="1" customWidth="1"/>
    <col min="7948" max="8193" width="9.140625" style="90"/>
    <col min="8194" max="8194" width="72.140625" style="90" customWidth="1"/>
    <col min="8195" max="8202" width="12" style="90" customWidth="1"/>
    <col min="8203" max="8203" width="12" style="90" bestFit="1" customWidth="1"/>
    <col min="8204" max="8449" width="9.140625" style="90"/>
    <col min="8450" max="8450" width="72.140625" style="90" customWidth="1"/>
    <col min="8451" max="8458" width="12" style="90" customWidth="1"/>
    <col min="8459" max="8459" width="12" style="90" bestFit="1" customWidth="1"/>
    <col min="8460" max="8705" width="9.140625" style="90"/>
    <col min="8706" max="8706" width="72.140625" style="90" customWidth="1"/>
    <col min="8707" max="8714" width="12" style="90" customWidth="1"/>
    <col min="8715" max="8715" width="12" style="90" bestFit="1" customWidth="1"/>
    <col min="8716" max="8961" width="9.140625" style="90"/>
    <col min="8962" max="8962" width="72.140625" style="90" customWidth="1"/>
    <col min="8963" max="8970" width="12" style="90" customWidth="1"/>
    <col min="8971" max="8971" width="12" style="90" bestFit="1" customWidth="1"/>
    <col min="8972" max="9217" width="9.140625" style="90"/>
    <col min="9218" max="9218" width="72.140625" style="90" customWidth="1"/>
    <col min="9219" max="9226" width="12" style="90" customWidth="1"/>
    <col min="9227" max="9227" width="12" style="90" bestFit="1" customWidth="1"/>
    <col min="9228" max="9473" width="9.140625" style="90"/>
    <col min="9474" max="9474" width="72.140625" style="90" customWidth="1"/>
    <col min="9475" max="9482" width="12" style="90" customWidth="1"/>
    <col min="9483" max="9483" width="12" style="90" bestFit="1" customWidth="1"/>
    <col min="9484" max="9729" width="9.140625" style="90"/>
    <col min="9730" max="9730" width="72.140625" style="90" customWidth="1"/>
    <col min="9731" max="9738" width="12" style="90" customWidth="1"/>
    <col min="9739" max="9739" width="12" style="90" bestFit="1" customWidth="1"/>
    <col min="9740" max="9985" width="9.140625" style="90"/>
    <col min="9986" max="9986" width="72.140625" style="90" customWidth="1"/>
    <col min="9987" max="9994" width="12" style="90" customWidth="1"/>
    <col min="9995" max="9995" width="12" style="90" bestFit="1" customWidth="1"/>
    <col min="9996" max="10241" width="9.140625" style="90"/>
    <col min="10242" max="10242" width="72.140625" style="90" customWidth="1"/>
    <col min="10243" max="10250" width="12" style="90" customWidth="1"/>
    <col min="10251" max="10251" width="12" style="90" bestFit="1" customWidth="1"/>
    <col min="10252" max="10497" width="9.140625" style="90"/>
    <col min="10498" max="10498" width="72.140625" style="90" customWidth="1"/>
    <col min="10499" max="10506" width="12" style="90" customWidth="1"/>
    <col min="10507" max="10507" width="12" style="90" bestFit="1" customWidth="1"/>
    <col min="10508" max="10753" width="9.140625" style="90"/>
    <col min="10754" max="10754" width="72.140625" style="90" customWidth="1"/>
    <col min="10755" max="10762" width="12" style="90" customWidth="1"/>
    <col min="10763" max="10763" width="12" style="90" bestFit="1" customWidth="1"/>
    <col min="10764" max="11009" width="9.140625" style="90"/>
    <col min="11010" max="11010" width="72.140625" style="90" customWidth="1"/>
    <col min="11011" max="11018" width="12" style="90" customWidth="1"/>
    <col min="11019" max="11019" width="12" style="90" bestFit="1" customWidth="1"/>
    <col min="11020" max="11265" width="9.140625" style="90"/>
    <col min="11266" max="11266" width="72.140625" style="90" customWidth="1"/>
    <col min="11267" max="11274" width="12" style="90" customWidth="1"/>
    <col min="11275" max="11275" width="12" style="90" bestFit="1" customWidth="1"/>
    <col min="11276" max="11521" width="9.140625" style="90"/>
    <col min="11522" max="11522" width="72.140625" style="90" customWidth="1"/>
    <col min="11523" max="11530" width="12" style="90" customWidth="1"/>
    <col min="11531" max="11531" width="12" style="90" bestFit="1" customWidth="1"/>
    <col min="11532" max="11777" width="9.140625" style="90"/>
    <col min="11778" max="11778" width="72.140625" style="90" customWidth="1"/>
    <col min="11779" max="11786" width="12" style="90" customWidth="1"/>
    <col min="11787" max="11787" width="12" style="90" bestFit="1" customWidth="1"/>
    <col min="11788" max="12033" width="9.140625" style="90"/>
    <col min="12034" max="12034" width="72.140625" style="90" customWidth="1"/>
    <col min="12035" max="12042" width="12" style="90" customWidth="1"/>
    <col min="12043" max="12043" width="12" style="90" bestFit="1" customWidth="1"/>
    <col min="12044" max="12289" width="9.140625" style="90"/>
    <col min="12290" max="12290" width="72.140625" style="90" customWidth="1"/>
    <col min="12291" max="12298" width="12" style="90" customWidth="1"/>
    <col min="12299" max="12299" width="12" style="90" bestFit="1" customWidth="1"/>
    <col min="12300" max="12545" width="9.140625" style="90"/>
    <col min="12546" max="12546" width="72.140625" style="90" customWidth="1"/>
    <col min="12547" max="12554" width="12" style="90" customWidth="1"/>
    <col min="12555" max="12555" width="12" style="90" bestFit="1" customWidth="1"/>
    <col min="12556" max="12801" width="9.140625" style="90"/>
    <col min="12802" max="12802" width="72.140625" style="90" customWidth="1"/>
    <col min="12803" max="12810" width="12" style="90" customWidth="1"/>
    <col min="12811" max="12811" width="12" style="90" bestFit="1" customWidth="1"/>
    <col min="12812" max="13057" width="9.140625" style="90"/>
    <col min="13058" max="13058" width="72.140625" style="90" customWidth="1"/>
    <col min="13059" max="13066" width="12" style="90" customWidth="1"/>
    <col min="13067" max="13067" width="12" style="90" bestFit="1" customWidth="1"/>
    <col min="13068" max="13313" width="9.140625" style="90"/>
    <col min="13314" max="13314" width="72.140625" style="90" customWidth="1"/>
    <col min="13315" max="13322" width="12" style="90" customWidth="1"/>
    <col min="13323" max="13323" width="12" style="90" bestFit="1" customWidth="1"/>
    <col min="13324" max="13569" width="9.140625" style="90"/>
    <col min="13570" max="13570" width="72.140625" style="90" customWidth="1"/>
    <col min="13571" max="13578" width="12" style="90" customWidth="1"/>
    <col min="13579" max="13579" width="12" style="90" bestFit="1" customWidth="1"/>
    <col min="13580" max="13825" width="9.140625" style="90"/>
    <col min="13826" max="13826" width="72.140625" style="90" customWidth="1"/>
    <col min="13827" max="13834" width="12" style="90" customWidth="1"/>
    <col min="13835" max="13835" width="12" style="90" bestFit="1" customWidth="1"/>
    <col min="13836" max="14081" width="9.140625" style="90"/>
    <col min="14082" max="14082" width="72.140625" style="90" customWidth="1"/>
    <col min="14083" max="14090" width="12" style="90" customWidth="1"/>
    <col min="14091" max="14091" width="12" style="90" bestFit="1" customWidth="1"/>
    <col min="14092" max="14337" width="9.140625" style="90"/>
    <col min="14338" max="14338" width="72.140625" style="90" customWidth="1"/>
    <col min="14339" max="14346" width="12" style="90" customWidth="1"/>
    <col min="14347" max="14347" width="12" style="90" bestFit="1" customWidth="1"/>
    <col min="14348" max="14593" width="9.140625" style="90"/>
    <col min="14594" max="14594" width="72.140625" style="90" customWidth="1"/>
    <col min="14595" max="14602" width="12" style="90" customWidth="1"/>
    <col min="14603" max="14603" width="12" style="90" bestFit="1" customWidth="1"/>
    <col min="14604" max="14849" width="9.140625" style="90"/>
    <col min="14850" max="14850" width="72.140625" style="90" customWidth="1"/>
    <col min="14851" max="14858" width="12" style="90" customWidth="1"/>
    <col min="14859" max="14859" width="12" style="90" bestFit="1" customWidth="1"/>
    <col min="14860" max="15105" width="9.140625" style="90"/>
    <col min="15106" max="15106" width="72.140625" style="90" customWidth="1"/>
    <col min="15107" max="15114" width="12" style="90" customWidth="1"/>
    <col min="15115" max="15115" width="12" style="90" bestFit="1" customWidth="1"/>
    <col min="15116" max="15361" width="9.140625" style="90"/>
    <col min="15362" max="15362" width="72.140625" style="90" customWidth="1"/>
    <col min="15363" max="15370" width="12" style="90" customWidth="1"/>
    <col min="15371" max="15371" width="12" style="90" bestFit="1" customWidth="1"/>
    <col min="15372" max="15617" width="9.140625" style="90"/>
    <col min="15618" max="15618" width="72.140625" style="90" customWidth="1"/>
    <col min="15619" max="15626" width="12" style="90" customWidth="1"/>
    <col min="15627" max="15627" width="12" style="90" bestFit="1" customWidth="1"/>
    <col min="15628" max="15873" width="9.140625" style="90"/>
    <col min="15874" max="15874" width="72.140625" style="90" customWidth="1"/>
    <col min="15875" max="15882" width="12" style="90" customWidth="1"/>
    <col min="15883" max="15883" width="12" style="90" bestFit="1" customWidth="1"/>
    <col min="15884" max="16129" width="9.140625" style="90"/>
    <col min="16130" max="16130" width="72.140625" style="90" customWidth="1"/>
    <col min="16131" max="16138" width="12" style="90" customWidth="1"/>
    <col min="16139" max="16139" width="12" style="90" bestFit="1" customWidth="1"/>
    <col min="16140" max="16384" width="9.140625" style="90"/>
  </cols>
  <sheetData>
    <row r="1" spans="1:10">
      <c r="A1" s="89" t="s">
        <v>155</v>
      </c>
      <c r="C1" s="90"/>
      <c r="D1" s="91"/>
      <c r="J1" s="90"/>
    </row>
    <row r="2" spans="1:10">
      <c r="A2" s="93"/>
      <c r="J2" s="90"/>
    </row>
    <row r="3" spans="1:10">
      <c r="B3" s="94" t="s">
        <v>7</v>
      </c>
      <c r="J3" s="90"/>
    </row>
    <row r="4" spans="1:10">
      <c r="B4" s="95" t="str">
        <f>B19</f>
        <v>Source Category</v>
      </c>
      <c r="C4" s="95" t="str">
        <f>PROPER(VLOOKUP(C60,fips_xref!$A$5:$B$26,2,FALSE))</f>
        <v>Delta</v>
      </c>
      <c r="D4" s="95" t="str">
        <f>PROPER(VLOOKUP(D60,fips_xref!$A$5:$B$26,2,FALSE))</f>
        <v>Garfield</v>
      </c>
      <c r="E4" s="95" t="str">
        <f>PROPER(VLOOKUP(E60,fips_xref!$A$5:$B$26,2,FALSE))</f>
        <v>Gunnison</v>
      </c>
      <c r="F4" s="95" t="str">
        <f>PROPER(VLOOKUP(F60,fips_xref!$A$5:$B$26,2,FALSE))</f>
        <v>Mesa</v>
      </c>
      <c r="G4" s="95" t="str">
        <f>PROPER(VLOOKUP(G60,fips_xref!$A$5:$B$26,2,FALSE))</f>
        <v>Moffat</v>
      </c>
      <c r="H4" s="95" t="str">
        <f>PROPER(VLOOKUP(H60,fips_xref!$A$5:$B$26,2,FALSE))</f>
        <v>Rio Blanco</v>
      </c>
      <c r="I4" s="95" t="str">
        <f>PROPER(VLOOKUP(I60,fips_xref!$A$5:$B$26,2,FALSE))</f>
        <v>Routt</v>
      </c>
      <c r="J4" s="95" t="s">
        <v>26</v>
      </c>
    </row>
    <row r="5" spans="1:10">
      <c r="B5" s="5" t="s">
        <v>159</v>
      </c>
      <c r="C5" s="96">
        <f t="shared" ref="C5:I5" si="0">VLOOKUP($B5,$B$20:$I$45,COLUMN(B1),FALSE)</f>
        <v>0</v>
      </c>
      <c r="D5" s="96">
        <f t="shared" si="0"/>
        <v>3.286805183887096</v>
      </c>
      <c r="E5" s="96">
        <f t="shared" si="0"/>
        <v>2.2088744515370268E-2</v>
      </c>
      <c r="F5" s="96">
        <f t="shared" si="0"/>
        <v>6.6266233546110803E-2</v>
      </c>
      <c r="G5" s="96">
        <f t="shared" si="0"/>
        <v>0.10602597367377728</v>
      </c>
      <c r="H5" s="96">
        <f t="shared" si="0"/>
        <v>0.45502813701662753</v>
      </c>
      <c r="I5" s="96">
        <f t="shared" si="0"/>
        <v>8.8354978061481078E-3</v>
      </c>
      <c r="J5" s="96">
        <f t="shared" ref="J5:J14" si="1">SUM(C5:I5)</f>
        <v>3.9450497704451299</v>
      </c>
    </row>
    <row r="6" spans="1:10">
      <c r="B6" s="5" t="s">
        <v>172</v>
      </c>
      <c r="C6" s="96">
        <f t="shared" ref="C6:I6" si="2">VLOOKUP($B6,$B$20:$I$45,COLUMN(B2),FALSE)</f>
        <v>1.6208822471379741E-3</v>
      </c>
      <c r="D6" s="96">
        <f t="shared" si="2"/>
        <v>11.305653673787369</v>
      </c>
      <c r="E6" s="96">
        <f t="shared" si="2"/>
        <v>1.6208822471379739E-2</v>
      </c>
      <c r="F6" s="96">
        <f t="shared" si="2"/>
        <v>1.2059363918706527</v>
      </c>
      <c r="G6" s="96">
        <f t="shared" si="2"/>
        <v>0.69211671952791498</v>
      </c>
      <c r="H6" s="96">
        <f t="shared" si="2"/>
        <v>3.0910224452921162</v>
      </c>
      <c r="I6" s="96">
        <f t="shared" si="2"/>
        <v>4.2142938425587327E-2</v>
      </c>
      <c r="J6" s="96">
        <f t="shared" ref="J6:J13" si="3">SUM(C6:I6)</f>
        <v>16.354701873622158</v>
      </c>
    </row>
    <row r="7" spans="1:10">
      <c r="B7" s="5" t="s">
        <v>171</v>
      </c>
      <c r="C7" s="96">
        <f t="shared" ref="C7:I7" si="4">VLOOKUP($B7,$B$20:$I$45,COLUMN(B3),FALSE)</f>
        <v>3.0677462224581935E-3</v>
      </c>
      <c r="D7" s="96">
        <f t="shared" si="4"/>
        <v>21.397529901645903</v>
      </c>
      <c r="E7" s="96">
        <f t="shared" si="4"/>
        <v>3.0677462224581935E-2</v>
      </c>
      <c r="F7" s="96">
        <f t="shared" si="4"/>
        <v>2.2824031895088961</v>
      </c>
      <c r="G7" s="96">
        <f t="shared" si="4"/>
        <v>1.3099276369896486</v>
      </c>
      <c r="H7" s="96">
        <f t="shared" si="4"/>
        <v>5.8501920462277752</v>
      </c>
      <c r="I7" s="96">
        <f t="shared" si="4"/>
        <v>7.9761401783913041E-2</v>
      </c>
      <c r="J7" s="96">
        <f t="shared" si="3"/>
        <v>30.953559384603174</v>
      </c>
    </row>
    <row r="8" spans="1:10">
      <c r="B8" s="5" t="s">
        <v>160</v>
      </c>
      <c r="C8" s="96">
        <f t="shared" ref="C8:I8" si="5">VLOOKUP($B8,$B$20:$I$45,COLUMN(B4),FALSE)</f>
        <v>2.8044692439249403E-4</v>
      </c>
      <c r="D8" s="96">
        <f t="shared" si="5"/>
        <v>1.956117297637646</v>
      </c>
      <c r="E8" s="96">
        <f t="shared" si="5"/>
        <v>2.8044692439249405E-3</v>
      </c>
      <c r="F8" s="96">
        <f t="shared" si="5"/>
        <v>0.20865251174801555</v>
      </c>
      <c r="G8" s="96">
        <f t="shared" si="5"/>
        <v>0.11975083671559496</v>
      </c>
      <c r="H8" s="96">
        <f t="shared" si="5"/>
        <v>0.53481228481648613</v>
      </c>
      <c r="I8" s="96">
        <f t="shared" si="5"/>
        <v>7.2916200342048459E-3</v>
      </c>
      <c r="J8" s="96">
        <f t="shared" si="3"/>
        <v>2.8297094671202645</v>
      </c>
    </row>
    <row r="9" spans="1:10">
      <c r="B9" s="5" t="s">
        <v>166</v>
      </c>
      <c r="C9" s="96">
        <f t="shared" ref="C9:I9" si="6">VLOOKUP($B9,$B$20:$I$45,COLUMN(B5),FALSE)</f>
        <v>4.7324390075557899E-4</v>
      </c>
      <c r="D9" s="96">
        <f t="shared" si="6"/>
        <v>3.3008762077701634</v>
      </c>
      <c r="E9" s="96">
        <f t="shared" si="6"/>
        <v>4.7324390075557899E-3</v>
      </c>
      <c r="F9" s="96">
        <f t="shared" si="6"/>
        <v>0.35209346216215076</v>
      </c>
      <c r="G9" s="96">
        <f t="shared" si="6"/>
        <v>0.20207514562263224</v>
      </c>
      <c r="H9" s="96">
        <f t="shared" si="6"/>
        <v>0.90247611874088918</v>
      </c>
      <c r="I9" s="96">
        <f t="shared" si="6"/>
        <v>1.2304341419645055E-2</v>
      </c>
      <c r="J9" s="96">
        <f t="shared" si="3"/>
        <v>4.775030958623792</v>
      </c>
    </row>
    <row r="10" spans="1:10">
      <c r="B10" s="5" t="s">
        <v>109</v>
      </c>
      <c r="C10" s="96">
        <f t="shared" ref="C10:I10" si="7">VLOOKUP($B10,$B$20:$I$45,COLUMN(B6),FALSE)</f>
        <v>2.08976167133631E-5</v>
      </c>
      <c r="D10" s="96">
        <f t="shared" si="7"/>
        <v>0.14576087657570763</v>
      </c>
      <c r="E10" s="96">
        <f t="shared" si="7"/>
        <v>2.08976167133631E-4</v>
      </c>
      <c r="F10" s="96">
        <f t="shared" si="7"/>
        <v>1.5547826834742146E-2</v>
      </c>
      <c r="G10" s="96">
        <f t="shared" si="7"/>
        <v>8.9232823366060445E-3</v>
      </c>
      <c r="H10" s="96">
        <f t="shared" si="7"/>
        <v>3.9851755072383435E-2</v>
      </c>
      <c r="I10" s="96">
        <f t="shared" si="7"/>
        <v>5.4333803454744063E-4</v>
      </c>
      <c r="J10" s="96">
        <f t="shared" si="3"/>
        <v>0.21085695263783374</v>
      </c>
    </row>
    <row r="11" spans="1:10">
      <c r="B11" s="5" t="s">
        <v>167</v>
      </c>
      <c r="C11" s="96">
        <f t="shared" ref="C11:I11" si="8">VLOOKUP($B11,$B$20:$I$45,COLUMN(B7),FALSE)</f>
        <v>1.1013818586649148E-4</v>
      </c>
      <c r="D11" s="96">
        <f t="shared" si="8"/>
        <v>0.7682138464187781</v>
      </c>
      <c r="E11" s="96">
        <f t="shared" si="8"/>
        <v>1.1013818586649148E-3</v>
      </c>
      <c r="F11" s="96">
        <f t="shared" si="8"/>
        <v>8.1942810284669654E-2</v>
      </c>
      <c r="G11" s="96">
        <f t="shared" si="8"/>
        <v>4.7029005364991869E-2</v>
      </c>
      <c r="H11" s="96">
        <f t="shared" si="8"/>
        <v>0.21003352044739926</v>
      </c>
      <c r="I11" s="96">
        <f t="shared" si="8"/>
        <v>2.8635928325287789E-3</v>
      </c>
      <c r="J11" s="96">
        <f t="shared" si="3"/>
        <v>1.111294295392899</v>
      </c>
    </row>
    <row r="12" spans="1:10">
      <c r="B12" s="5" t="s">
        <v>168</v>
      </c>
      <c r="C12" s="96">
        <f t="shared" ref="C12:I12" si="9">VLOOKUP($B12,$B$20:$I$45,COLUMN(B8),FALSE)</f>
        <v>0.2051839561963778</v>
      </c>
      <c r="D12" s="96">
        <f t="shared" si="9"/>
        <v>1431.1580944697353</v>
      </c>
      <c r="E12" s="96">
        <f t="shared" si="9"/>
        <v>2.0518395619637779</v>
      </c>
      <c r="F12" s="96">
        <f t="shared" si="9"/>
        <v>152.6568634101051</v>
      </c>
      <c r="G12" s="96">
        <f t="shared" si="9"/>
        <v>87.613549295853332</v>
      </c>
      <c r="H12" s="96">
        <f t="shared" si="9"/>
        <v>391.28580446649249</v>
      </c>
      <c r="I12" s="96">
        <f t="shared" si="9"/>
        <v>5.3347828611058237</v>
      </c>
      <c r="J12" s="96">
        <f t="shared" si="3"/>
        <v>2070.3061180214522</v>
      </c>
    </row>
    <row r="13" spans="1:10">
      <c r="B13" s="5" t="s">
        <v>111</v>
      </c>
      <c r="C13" s="96">
        <f t="shared" ref="C13:I13" si="10">VLOOKUP($B13,$B$20:$I$45,COLUMN(B9),FALSE)</f>
        <v>5.5668470999185918E-5</v>
      </c>
      <c r="D13" s="96">
        <f t="shared" si="10"/>
        <v>0.38828758521932183</v>
      </c>
      <c r="E13" s="96">
        <f t="shared" si="10"/>
        <v>5.5668470999185925E-4</v>
      </c>
      <c r="F13" s="96">
        <f t="shared" si="10"/>
        <v>4.1417342423394322E-2</v>
      </c>
      <c r="G13" s="96">
        <f t="shared" si="10"/>
        <v>2.3770437116652388E-2</v>
      </c>
      <c r="H13" s="96">
        <f t="shared" si="10"/>
        <v>0.10615977419544755</v>
      </c>
      <c r="I13" s="96">
        <f t="shared" si="10"/>
        <v>1.4473802459788339E-3</v>
      </c>
      <c r="J13" s="96">
        <f t="shared" si="3"/>
        <v>0.56169487238178595</v>
      </c>
    </row>
    <row r="14" spans="1:10">
      <c r="B14" s="90" t="s">
        <v>116</v>
      </c>
      <c r="C14" s="96">
        <f>SUMIF($A$20:$A$45,"N",C$20:C$45)</f>
        <v>2.0008937566494951E-4</v>
      </c>
      <c r="D14" s="96">
        <f t="shared" ref="D14:I14" si="11">SUMIF($A$20:$A$45,"N",D$20:D$45)</f>
        <v>22.539690639532992</v>
      </c>
      <c r="E14" s="96">
        <f t="shared" si="11"/>
        <v>0.14409811986061433</v>
      </c>
      <c r="F14" s="96">
        <f>SUMIF($A$20:$A$45,"N",F$20:F$45)</f>
        <v>0.57515817380661705</v>
      </c>
      <c r="G14" s="96">
        <f>SUMIF($A$20:$A$45,"N",G$20:G$45)</f>
        <v>0.76750484870796465</v>
      </c>
      <c r="H14" s="96">
        <f t="shared" si="11"/>
        <v>3.3087732971347346</v>
      </c>
      <c r="I14" s="96">
        <f t="shared" si="11"/>
        <v>6.2041214208874623E-2</v>
      </c>
      <c r="J14" s="96">
        <f t="shared" si="1"/>
        <v>27.397466382627464</v>
      </c>
    </row>
    <row r="15" spans="1:10">
      <c r="A15" s="52"/>
      <c r="B15" s="53" t="s">
        <v>6</v>
      </c>
      <c r="C15" s="96">
        <f>SUM(C$5:C$14)</f>
        <v>0.21101306914036605</v>
      </c>
      <c r="D15" s="96">
        <f t="shared" ref="D15:G15" si="12">SUM(D$5:D$14)</f>
        <v>1496.2470296822105</v>
      </c>
      <c r="E15" s="96">
        <f t="shared" si="12"/>
        <v>2.2743166620229953</v>
      </c>
      <c r="F15" s="96">
        <f t="shared" si="12"/>
        <v>157.48628135229035</v>
      </c>
      <c r="G15" s="96">
        <f t="shared" si="12"/>
        <v>90.890673181909108</v>
      </c>
      <c r="H15" s="96">
        <f>SUM(H5:H14)</f>
        <v>405.78415384543638</v>
      </c>
      <c r="I15" s="96">
        <f>SUM(I5:I14)</f>
        <v>5.5520141858972512</v>
      </c>
      <c r="J15" s="96">
        <f>SUM(J5:J14)</f>
        <v>2158.4454819789066</v>
      </c>
    </row>
    <row r="16" spans="1:10">
      <c r="C16" s="112" t="b">
        <f>C15=C46</f>
        <v>1</v>
      </c>
      <c r="D16" s="112" t="b">
        <f t="shared" ref="D16:G16" si="13">D15=D46</f>
        <v>1</v>
      </c>
      <c r="E16" s="112" t="b">
        <f t="shared" si="13"/>
        <v>1</v>
      </c>
      <c r="F16" s="112" t="b">
        <f t="shared" si="13"/>
        <v>1</v>
      </c>
      <c r="G16" s="112" t="b">
        <f t="shared" si="13"/>
        <v>1</v>
      </c>
      <c r="H16" s="112" t="b">
        <f>H15=H46</f>
        <v>1</v>
      </c>
      <c r="I16" s="112" t="b">
        <f t="shared" ref="I16:J16" si="14">I15=I46</f>
        <v>1</v>
      </c>
      <c r="J16" s="112" t="b">
        <f t="shared" si="14"/>
        <v>1</v>
      </c>
    </row>
    <row r="17" spans="1:10">
      <c r="C17" s="97"/>
      <c r="D17" s="97"/>
      <c r="E17" s="97"/>
      <c r="F17" s="97"/>
      <c r="G17" s="97"/>
      <c r="H17" s="97"/>
      <c r="I17" s="97"/>
      <c r="J17" s="97"/>
    </row>
    <row r="18" spans="1:10">
      <c r="B18" s="94" t="s">
        <v>8</v>
      </c>
    </row>
    <row r="19" spans="1:10">
      <c r="A19" s="95"/>
      <c r="B19" s="95" t="str">
        <f t="shared" ref="B19:I34" si="15">B60</f>
        <v>Source Category</v>
      </c>
      <c r="C19" s="95" t="str">
        <f>PROPER(VLOOKUP(C60,fips_xref!$A$5:$B$26,2,FALSE))</f>
        <v>Delta</v>
      </c>
      <c r="D19" s="95" t="str">
        <f>PROPER(VLOOKUP(D60,fips_xref!$A$5:$B$26,2,FALSE))</f>
        <v>Garfield</v>
      </c>
      <c r="E19" s="95" t="str">
        <f>PROPER(VLOOKUP(E60,fips_xref!$A$5:$B$26,2,FALSE))</f>
        <v>Gunnison</v>
      </c>
      <c r="F19" s="95" t="str">
        <f>PROPER(VLOOKUP(F60,fips_xref!$A$5:$B$26,2,FALSE))</f>
        <v>Mesa</v>
      </c>
      <c r="G19" s="95" t="str">
        <f>PROPER(VLOOKUP(G60,fips_xref!$A$5:$B$26,2,FALSE))</f>
        <v>Moffat</v>
      </c>
      <c r="H19" s="95" t="str">
        <f>PROPER(VLOOKUP(H60,fips_xref!$A$5:$B$26,2,FALSE))</f>
        <v>Rio Blanco</v>
      </c>
      <c r="I19" s="95" t="str">
        <f>PROPER(VLOOKUP(I60,fips_xref!$A$5:$B$26,2,FALSE))</f>
        <v>Routt</v>
      </c>
      <c r="J19" s="95" t="s">
        <v>26</v>
      </c>
    </row>
    <row r="20" spans="1:10">
      <c r="A20" s="90" t="str">
        <f>VLOOKUP($B20,by_src_allpol!$V$22:$W$47,2,FALSE)</f>
        <v>N</v>
      </c>
      <c r="B20" s="90" t="str">
        <f t="shared" si="15"/>
        <v>Construction Dust, Fugitive</v>
      </c>
      <c r="C20" s="98">
        <f t="shared" si="15"/>
        <v>0</v>
      </c>
      <c r="D20" s="98">
        <f t="shared" si="15"/>
        <v>1.9043490649400603</v>
      </c>
      <c r="E20" s="98">
        <f t="shared" si="15"/>
        <v>1.2798044791263846E-2</v>
      </c>
      <c r="F20" s="98">
        <f t="shared" si="15"/>
        <v>3.8394134373791536E-2</v>
      </c>
      <c r="G20" s="98">
        <f t="shared" si="15"/>
        <v>6.1430614998066457E-2</v>
      </c>
      <c r="H20" s="98">
        <f t="shared" si="15"/>
        <v>0.26363972270003522</v>
      </c>
      <c r="I20" s="98">
        <f t="shared" si="15"/>
        <v>5.1192179165055387E-3</v>
      </c>
      <c r="J20" s="98">
        <f t="shared" ref="J20:J45" si="16">SUM(C20:I20)</f>
        <v>2.2857307997197229</v>
      </c>
    </row>
    <row r="21" spans="1:10">
      <c r="A21" s="90" t="str">
        <f>VLOOKUP($B21,by_src_allpol!$V$22:$W$47,2,FALSE)</f>
        <v>N</v>
      </c>
      <c r="B21" s="90" t="str">
        <f t="shared" si="15"/>
        <v>Construction Dust, Wind Erosion</v>
      </c>
      <c r="C21" s="98">
        <f t="shared" si="15"/>
        <v>0</v>
      </c>
      <c r="D21" s="98">
        <f t="shared" si="15"/>
        <v>1.4078803242500961</v>
      </c>
      <c r="E21" s="98">
        <f t="shared" si="15"/>
        <v>9.4615613188850541E-3</v>
      </c>
      <c r="F21" s="98">
        <f t="shared" si="15"/>
        <v>2.8384683956655162E-2</v>
      </c>
      <c r="G21" s="98">
        <f t="shared" si="15"/>
        <v>4.5415494330648259E-2</v>
      </c>
      <c r="H21" s="98">
        <f t="shared" si="15"/>
        <v>0.19490816316903212</v>
      </c>
      <c r="I21" s="98">
        <f t="shared" si="15"/>
        <v>3.7846245275540216E-3</v>
      </c>
      <c r="J21" s="98">
        <f t="shared" si="16"/>
        <v>1.6898348515528707</v>
      </c>
    </row>
    <row r="22" spans="1:10">
      <c r="A22" s="90" t="str">
        <f>VLOOKUP($B22,by_src_allpol!$V$22:$W$47,2,FALSE)</f>
        <v>N</v>
      </c>
      <c r="B22" s="90" t="str">
        <f t="shared" si="15"/>
        <v>Construction Traffic, Pipeline - Idling</v>
      </c>
      <c r="C22" s="98">
        <f t="shared" si="15"/>
        <v>0</v>
      </c>
      <c r="D22" s="98">
        <f t="shared" si="15"/>
        <v>1.078524622665314E-3</v>
      </c>
      <c r="E22" s="98">
        <f t="shared" si="15"/>
        <v>7.2481493458690455E-6</v>
      </c>
      <c r="F22" s="98">
        <f t="shared" si="15"/>
        <v>2.1744448037607137E-5</v>
      </c>
      <c r="G22" s="98">
        <f t="shared" si="15"/>
        <v>3.4791116860171414E-5</v>
      </c>
      <c r="H22" s="98">
        <f t="shared" si="15"/>
        <v>1.4931187652490234E-4</v>
      </c>
      <c r="I22" s="98">
        <f t="shared" si="15"/>
        <v>2.8992597383476183E-6</v>
      </c>
      <c r="J22" s="98">
        <f t="shared" si="16"/>
        <v>1.2945194731722118E-3</v>
      </c>
    </row>
    <row r="23" spans="1:10">
      <c r="A23" s="90" t="str">
        <f>VLOOKUP($B23,by_src_allpol!$V$22:$W$47,2,FALSE)</f>
        <v>N</v>
      </c>
      <c r="B23" s="90" t="str">
        <f t="shared" si="15"/>
        <v>Construction Traffic, Drilling - Idling</v>
      </c>
      <c r="C23" s="98">
        <f t="shared" si="15"/>
        <v>0</v>
      </c>
      <c r="D23" s="98">
        <f t="shared" si="15"/>
        <v>0.49701962032419073</v>
      </c>
      <c r="E23" s="98">
        <f t="shared" si="15"/>
        <v>3.3401856204582706E-3</v>
      </c>
      <c r="F23" s="98">
        <f t="shared" si="15"/>
        <v>1.0020556861374813E-2</v>
      </c>
      <c r="G23" s="98">
        <f t="shared" si="15"/>
        <v>1.6032890978199699E-2</v>
      </c>
      <c r="H23" s="98">
        <f t="shared" si="15"/>
        <v>6.8807823781440375E-2</v>
      </c>
      <c r="I23" s="98">
        <f t="shared" si="15"/>
        <v>1.3360742481833084E-3</v>
      </c>
      <c r="J23" s="98">
        <f t="shared" si="16"/>
        <v>0.59655715181384716</v>
      </c>
    </row>
    <row r="24" spans="1:10">
      <c r="A24" s="90" t="str">
        <f>VLOOKUP($B24,by_src_allpol!$V$22:$W$47,2,FALSE)</f>
        <v>N</v>
      </c>
      <c r="B24" s="90" t="str">
        <f t="shared" si="15"/>
        <v>Completion Traffic - Idling</v>
      </c>
      <c r="C24" s="98">
        <f t="shared" si="15"/>
        <v>0</v>
      </c>
      <c r="D24" s="98">
        <f t="shared" si="15"/>
        <v>1.1342024656223595</v>
      </c>
      <c r="E24" s="98">
        <f t="shared" si="15"/>
        <v>7.6223283979997272E-3</v>
      </c>
      <c r="F24" s="98">
        <f t="shared" si="15"/>
        <v>2.2866985193999184E-2</v>
      </c>
      <c r="G24" s="98">
        <f t="shared" si="15"/>
        <v>3.6587176310398692E-2</v>
      </c>
      <c r="H24" s="98">
        <f t="shared" si="15"/>
        <v>0.15701996499879439</v>
      </c>
      <c r="I24" s="98">
        <f t="shared" si="15"/>
        <v>3.0489313591998911E-3</v>
      </c>
      <c r="J24" s="98">
        <f t="shared" si="16"/>
        <v>1.3613478518827513</v>
      </c>
    </row>
    <row r="25" spans="1:10">
      <c r="A25" s="90" t="str">
        <f>VLOOKUP($B25,by_src_allpol!$V$22:$W$47,2,FALSE)</f>
        <v>N</v>
      </c>
      <c r="B25" s="90" t="str">
        <f t="shared" si="15"/>
        <v>Recompletion Traffic - Idling</v>
      </c>
      <c r="C25" s="98">
        <f t="shared" si="15"/>
        <v>0</v>
      </c>
      <c r="D25" s="98">
        <f t="shared" si="15"/>
        <v>0</v>
      </c>
      <c r="E25" s="98">
        <f t="shared" si="15"/>
        <v>0</v>
      </c>
      <c r="F25" s="98">
        <f t="shared" si="15"/>
        <v>0</v>
      </c>
      <c r="G25" s="98">
        <f t="shared" si="15"/>
        <v>0</v>
      </c>
      <c r="H25" s="98">
        <f t="shared" si="15"/>
        <v>0</v>
      </c>
      <c r="I25" s="98">
        <f t="shared" si="15"/>
        <v>0</v>
      </c>
      <c r="J25" s="98">
        <f t="shared" si="16"/>
        <v>0</v>
      </c>
    </row>
    <row r="26" spans="1:10">
      <c r="A26" s="90" t="str">
        <f>VLOOKUP($B26,by_src_allpol!$V$22:$W$47,2,FALSE)</f>
        <v>Y</v>
      </c>
      <c r="B26" s="90" t="str">
        <f t="shared" si="15"/>
        <v>Production Traffic - Idling</v>
      </c>
      <c r="C26" s="98">
        <f t="shared" si="15"/>
        <v>2.08976167133631E-5</v>
      </c>
      <c r="D26" s="98">
        <f t="shared" si="15"/>
        <v>0.14576087657570763</v>
      </c>
      <c r="E26" s="98">
        <f t="shared" si="15"/>
        <v>2.08976167133631E-4</v>
      </c>
      <c r="F26" s="98">
        <f t="shared" si="15"/>
        <v>1.5547826834742146E-2</v>
      </c>
      <c r="G26" s="98">
        <f t="shared" si="15"/>
        <v>8.9232823366060445E-3</v>
      </c>
      <c r="H26" s="98">
        <f t="shared" si="15"/>
        <v>3.9851755072383435E-2</v>
      </c>
      <c r="I26" s="98">
        <f t="shared" si="15"/>
        <v>5.4333803454744063E-4</v>
      </c>
      <c r="J26" s="98">
        <f t="shared" si="16"/>
        <v>0.21085695263783374</v>
      </c>
    </row>
    <row r="27" spans="1:10">
      <c r="A27" s="90" t="str">
        <f>VLOOKUP($B27,by_src_allpol!$V$22:$W$47,2,FALSE)</f>
        <v>N</v>
      </c>
      <c r="B27" s="90" t="str">
        <f t="shared" si="15"/>
        <v>Maintenance Operation Traffic - Idling</v>
      </c>
      <c r="C27" s="98">
        <f t="shared" si="15"/>
        <v>5.7055377693991786E-6</v>
      </c>
      <c r="D27" s="98">
        <f t="shared" si="15"/>
        <v>3.979612594155927E-2</v>
      </c>
      <c r="E27" s="98">
        <f t="shared" si="15"/>
        <v>5.7055377693991786E-5</v>
      </c>
      <c r="F27" s="98">
        <f t="shared" si="15"/>
        <v>4.2449201004329884E-3</v>
      </c>
      <c r="G27" s="98">
        <f t="shared" si="15"/>
        <v>2.4362646275334493E-3</v>
      </c>
      <c r="H27" s="98">
        <f t="shared" si="15"/>
        <v>1.0880460526244234E-2</v>
      </c>
      <c r="I27" s="98">
        <f t="shared" si="15"/>
        <v>1.4834398200437866E-4</v>
      </c>
      <c r="J27" s="98">
        <f t="shared" si="16"/>
        <v>5.7568876093237714E-2</v>
      </c>
    </row>
    <row r="28" spans="1:10">
      <c r="A28" s="90" t="str">
        <f>VLOOKUP($B28,by_src_allpol!$V$22:$W$47,2,FALSE)</f>
        <v>Y</v>
      </c>
      <c r="B28" s="90" t="str">
        <f t="shared" si="15"/>
        <v>Employee Commuter Traffic - Idling</v>
      </c>
      <c r="C28" s="98">
        <f t="shared" si="15"/>
        <v>5.5668470999185918E-5</v>
      </c>
      <c r="D28" s="98">
        <f t="shared" si="15"/>
        <v>0.38828758521932183</v>
      </c>
      <c r="E28" s="98">
        <f t="shared" si="15"/>
        <v>5.5668470999185925E-4</v>
      </c>
      <c r="F28" s="98">
        <f t="shared" si="15"/>
        <v>4.1417342423394322E-2</v>
      </c>
      <c r="G28" s="98">
        <f t="shared" si="15"/>
        <v>2.3770437116652388E-2</v>
      </c>
      <c r="H28" s="98">
        <f t="shared" si="15"/>
        <v>0.10615977419544755</v>
      </c>
      <c r="I28" s="98">
        <f t="shared" si="15"/>
        <v>1.4473802459788339E-3</v>
      </c>
      <c r="J28" s="98">
        <f t="shared" si="16"/>
        <v>0.56169487238178595</v>
      </c>
    </row>
    <row r="29" spans="1:10">
      <c r="A29" s="90" t="str">
        <f>VLOOKUP($B29,by_src_allpol!$V$22:$W$47,2,FALSE)</f>
        <v>N</v>
      </c>
      <c r="B29" s="90" t="str">
        <f t="shared" si="15"/>
        <v>Ancillary Traffic - Idling</v>
      </c>
      <c r="C29" s="98">
        <f t="shared" si="15"/>
        <v>4.8869192296541565E-7</v>
      </c>
      <c r="D29" s="98">
        <f t="shared" si="15"/>
        <v>3.4086261626837745E-3</v>
      </c>
      <c r="E29" s="98">
        <f t="shared" si="15"/>
        <v>4.8869192296541567E-6</v>
      </c>
      <c r="F29" s="98">
        <f t="shared" si="15"/>
        <v>3.6358679068626922E-4</v>
      </c>
      <c r="G29" s="98">
        <f t="shared" si="15"/>
        <v>2.0867145110623251E-4</v>
      </c>
      <c r="H29" s="98">
        <f t="shared" si="15"/>
        <v>9.3193549709504769E-4</v>
      </c>
      <c r="I29" s="98">
        <f t="shared" si="15"/>
        <v>1.2705989997100809E-5</v>
      </c>
      <c r="J29" s="98">
        <f t="shared" si="16"/>
        <v>4.9309015027210442E-3</v>
      </c>
    </row>
    <row r="30" spans="1:10">
      <c r="A30" s="90" t="str">
        <f>VLOOKUP($B30,by_src_allpol!$V$22:$W$47,2,FALSE)</f>
        <v>N</v>
      </c>
      <c r="B30" s="90" t="str">
        <f t="shared" si="15"/>
        <v>Construction Traffic, Well Pad - Idling</v>
      </c>
      <c r="C30" s="98">
        <f t="shared" si="15"/>
        <v>0</v>
      </c>
      <c r="D30" s="98">
        <f t="shared" si="15"/>
        <v>7.1786652334608052E-3</v>
      </c>
      <c r="E30" s="98">
        <f t="shared" si="15"/>
        <v>4.8243717966806489E-5</v>
      </c>
      <c r="F30" s="98">
        <f t="shared" si="15"/>
        <v>1.4473115390041947E-4</v>
      </c>
      <c r="G30" s="98">
        <f t="shared" si="15"/>
        <v>2.3156984624067114E-4</v>
      </c>
      <c r="H30" s="98">
        <f t="shared" si="15"/>
        <v>9.9382059011621357E-4</v>
      </c>
      <c r="I30" s="98">
        <f t="shared" si="15"/>
        <v>1.9297487186722596E-5</v>
      </c>
      <c r="J30" s="98">
        <f t="shared" si="16"/>
        <v>8.6163280288716389E-3</v>
      </c>
    </row>
    <row r="31" spans="1:10">
      <c r="A31" s="90" t="str">
        <f>VLOOKUP($B31,by_src_allpol!$V$22:$W$47,2,FALSE)</f>
        <v>N</v>
      </c>
      <c r="B31" s="90" t="str">
        <f t="shared" si="15"/>
        <v>Well Pad Construction Equipment</v>
      </c>
      <c r="C31" s="98">
        <f t="shared" si="15"/>
        <v>0</v>
      </c>
      <c r="D31" s="98">
        <f t="shared" si="15"/>
        <v>0.28458408401929841</v>
      </c>
      <c r="E31" s="98">
        <f t="shared" si="15"/>
        <v>1.9125274463662526E-3</v>
      </c>
      <c r="F31" s="98">
        <f t="shared" si="15"/>
        <v>5.7375823390987575E-3</v>
      </c>
      <c r="G31" s="98">
        <f t="shared" si="15"/>
        <v>9.1801317425580127E-3</v>
      </c>
      <c r="H31" s="98">
        <f t="shared" si="15"/>
        <v>3.9398065395144802E-2</v>
      </c>
      <c r="I31" s="98">
        <f t="shared" si="15"/>
        <v>7.6501097854650109E-4</v>
      </c>
      <c r="J31" s="98">
        <f t="shared" si="16"/>
        <v>0.34157740192101271</v>
      </c>
    </row>
    <row r="32" spans="1:10">
      <c r="A32" s="90" t="str">
        <f>VLOOKUP($B32,by_src_allpol!$V$22:$W$47,2,FALSE)</f>
        <v>N</v>
      </c>
      <c r="B32" s="90" t="str">
        <f t="shared" si="15"/>
        <v>Pipeline Construction Equipment</v>
      </c>
      <c r="C32" s="98">
        <f t="shared" si="15"/>
        <v>0</v>
      </c>
      <c r="D32" s="98">
        <f t="shared" si="15"/>
        <v>0.39133237332201082</v>
      </c>
      <c r="E32" s="98">
        <f t="shared" si="15"/>
        <v>2.629921863723191E-3</v>
      </c>
      <c r="F32" s="98">
        <f t="shared" si="15"/>
        <v>7.8897655911695733E-3</v>
      </c>
      <c r="G32" s="98">
        <f t="shared" si="15"/>
        <v>1.2623624945871315E-2</v>
      </c>
      <c r="H32" s="98">
        <f t="shared" si="15"/>
        <v>5.4176390392697733E-2</v>
      </c>
      <c r="I32" s="98">
        <f t="shared" si="15"/>
        <v>1.0519687454892763E-3</v>
      </c>
      <c r="J32" s="98">
        <f t="shared" si="16"/>
        <v>0.4697040448609619</v>
      </c>
    </row>
    <row r="33" spans="1:10">
      <c r="A33" s="90" t="str">
        <f>VLOOKUP($B33,by_src_allpol!$V$22:$W$47,2,FALSE)</f>
        <v>Y</v>
      </c>
      <c r="B33" s="90" t="str">
        <f t="shared" si="15"/>
        <v>Fracing Equipment</v>
      </c>
      <c r="C33" s="98">
        <f t="shared" si="15"/>
        <v>0</v>
      </c>
      <c r="D33" s="98">
        <f t="shared" si="15"/>
        <v>3.286805183887096</v>
      </c>
      <c r="E33" s="98">
        <f t="shared" si="15"/>
        <v>2.2088744515370268E-2</v>
      </c>
      <c r="F33" s="98">
        <f t="shared" si="15"/>
        <v>6.6266233546110803E-2</v>
      </c>
      <c r="G33" s="98">
        <f t="shared" si="15"/>
        <v>0.10602597367377728</v>
      </c>
      <c r="H33" s="98">
        <f t="shared" si="15"/>
        <v>0.45502813701662753</v>
      </c>
      <c r="I33" s="98">
        <f t="shared" si="15"/>
        <v>8.8354978061481078E-3</v>
      </c>
      <c r="J33" s="98">
        <f t="shared" si="16"/>
        <v>3.9450497704451299</v>
      </c>
    </row>
    <row r="34" spans="1:10">
      <c r="A34" s="90" t="str">
        <f>VLOOKUP($B34,by_src_allpol!$V$22:$W$47,2,FALSE)</f>
        <v>Y</v>
      </c>
      <c r="B34" s="90" t="str">
        <f t="shared" si="15"/>
        <v>Refracing Equipment</v>
      </c>
      <c r="C34" s="98">
        <f t="shared" si="15"/>
        <v>2.8044692439249403E-4</v>
      </c>
      <c r="D34" s="98">
        <f t="shared" si="15"/>
        <v>1.956117297637646</v>
      </c>
      <c r="E34" s="98">
        <f t="shared" si="15"/>
        <v>2.8044692439249405E-3</v>
      </c>
      <c r="F34" s="98">
        <f t="shared" si="15"/>
        <v>0.20865251174801555</v>
      </c>
      <c r="G34" s="98">
        <f t="shared" si="15"/>
        <v>0.11975083671559496</v>
      </c>
      <c r="H34" s="98">
        <f t="shared" si="15"/>
        <v>0.53481228481648613</v>
      </c>
      <c r="I34" s="98">
        <f t="shared" si="15"/>
        <v>7.2916200342048459E-3</v>
      </c>
      <c r="J34" s="98">
        <f t="shared" si="16"/>
        <v>2.8297094671202645</v>
      </c>
    </row>
    <row r="35" spans="1:10">
      <c r="A35" s="90" t="str">
        <f>VLOOKUP($B35,by_src_allpol!$V$22:$W$47,2,FALSE)</f>
        <v>Y</v>
      </c>
      <c r="B35" s="90" t="str">
        <f t="shared" ref="B35:I45" si="17">B76</f>
        <v>Other Relocatable Equipment</v>
      </c>
      <c r="C35" s="98">
        <f t="shared" si="17"/>
        <v>3.0677462224581935E-3</v>
      </c>
      <c r="D35" s="98">
        <f t="shared" si="17"/>
        <v>21.397529901645903</v>
      </c>
      <c r="E35" s="98">
        <f t="shared" si="17"/>
        <v>3.0677462224581935E-2</v>
      </c>
      <c r="F35" s="98">
        <f t="shared" si="17"/>
        <v>2.2824031895088961</v>
      </c>
      <c r="G35" s="98">
        <f t="shared" si="17"/>
        <v>1.3099276369896486</v>
      </c>
      <c r="H35" s="98">
        <f t="shared" si="17"/>
        <v>5.8501920462277752</v>
      </c>
      <c r="I35" s="98">
        <f t="shared" si="17"/>
        <v>7.9761401783913041E-2</v>
      </c>
      <c r="J35" s="98">
        <f t="shared" si="16"/>
        <v>30.953559384603174</v>
      </c>
    </row>
    <row r="36" spans="1:10">
      <c r="A36" s="90" t="str">
        <f>VLOOKUP($B36,by_src_allpol!$V$22:$W$47,2,FALSE)</f>
        <v>Y</v>
      </c>
      <c r="B36" s="90" t="str">
        <f t="shared" si="17"/>
        <v>Maintenance Operation Equipment</v>
      </c>
      <c r="C36" s="98">
        <f t="shared" si="17"/>
        <v>1.6208822471379741E-3</v>
      </c>
      <c r="D36" s="98">
        <f t="shared" si="17"/>
        <v>11.305653673787369</v>
      </c>
      <c r="E36" s="98">
        <f t="shared" si="17"/>
        <v>1.6208822471379739E-2</v>
      </c>
      <c r="F36" s="98">
        <f t="shared" si="17"/>
        <v>1.2059363918706527</v>
      </c>
      <c r="G36" s="98">
        <f t="shared" si="17"/>
        <v>0.69211671952791498</v>
      </c>
      <c r="H36" s="98">
        <f t="shared" si="17"/>
        <v>3.0910224452921162</v>
      </c>
      <c r="I36" s="98">
        <f t="shared" si="17"/>
        <v>4.2142938425587327E-2</v>
      </c>
      <c r="J36" s="98">
        <f t="shared" si="16"/>
        <v>16.354701873622158</v>
      </c>
    </row>
    <row r="37" spans="1:10">
      <c r="A37" s="90" t="str">
        <f>VLOOKUP($B37,by_src_allpol!$V$22:$W$47,2,FALSE)</f>
        <v>N</v>
      </c>
      <c r="B37" s="90" t="str">
        <f t="shared" si="17"/>
        <v>Construction Traffic, Well Pad - Running</v>
      </c>
      <c r="C37" s="98">
        <f t="shared" si="17"/>
        <v>0</v>
      </c>
      <c r="D37" s="98">
        <f t="shared" si="17"/>
        <v>0.17851267928249012</v>
      </c>
      <c r="E37" s="98">
        <f t="shared" si="17"/>
        <v>1.1996819844253368E-3</v>
      </c>
      <c r="F37" s="98">
        <f t="shared" si="17"/>
        <v>3.5990459532760106E-3</v>
      </c>
      <c r="G37" s="98">
        <f t="shared" si="17"/>
        <v>5.7584735252416168E-3</v>
      </c>
      <c r="H37" s="98">
        <f t="shared" si="17"/>
        <v>2.471344887916194E-2</v>
      </c>
      <c r="I37" s="98">
        <f t="shared" si="17"/>
        <v>4.7987279377013475E-4</v>
      </c>
      <c r="J37" s="98">
        <f t="shared" si="16"/>
        <v>0.21426320241836513</v>
      </c>
    </row>
    <row r="38" spans="1:10">
      <c r="A38" s="90" t="str">
        <f>VLOOKUP($B38,by_src_allpol!$V$22:$W$47,2,FALSE)</f>
        <v>N</v>
      </c>
      <c r="B38" s="90" t="str">
        <f t="shared" si="17"/>
        <v>Construction Traffic, Pipeline - Running</v>
      </c>
      <c r="C38" s="98">
        <f t="shared" si="17"/>
        <v>0</v>
      </c>
      <c r="D38" s="98">
        <f t="shared" si="17"/>
        <v>2.8332453581974226E-2</v>
      </c>
      <c r="E38" s="98">
        <f t="shared" si="17"/>
        <v>1.9040627407240741E-4</v>
      </c>
      <c r="F38" s="98">
        <f t="shared" si="17"/>
        <v>5.7121882221722233E-4</v>
      </c>
      <c r="G38" s="98">
        <f t="shared" si="17"/>
        <v>9.1395011554755554E-4</v>
      </c>
      <c r="H38" s="98">
        <f t="shared" si="17"/>
        <v>3.9223692458915929E-3</v>
      </c>
      <c r="I38" s="98">
        <f t="shared" si="17"/>
        <v>7.6162509628962966E-5</v>
      </c>
      <c r="J38" s="98">
        <f t="shared" si="16"/>
        <v>3.4006560549331967E-2</v>
      </c>
    </row>
    <row r="39" spans="1:10">
      <c r="A39" s="90" t="str">
        <f>VLOOKUP($B39,by_src_allpol!$V$22:$W$47,2,FALSE)</f>
        <v>N</v>
      </c>
      <c r="B39" s="90" t="str">
        <f t="shared" si="17"/>
        <v>Construction Traffic, Drilling - Running</v>
      </c>
      <c r="C39" s="98">
        <f t="shared" si="17"/>
        <v>0</v>
      </c>
      <c r="D39" s="98">
        <f t="shared" si="17"/>
        <v>6.4296233170990655</v>
      </c>
      <c r="E39" s="98">
        <f t="shared" si="17"/>
        <v>4.3209834120289413E-2</v>
      </c>
      <c r="F39" s="98">
        <f t="shared" si="17"/>
        <v>0.12962950236086826</v>
      </c>
      <c r="G39" s="98">
        <f t="shared" si="17"/>
        <v>0.20740720377738919</v>
      </c>
      <c r="H39" s="98">
        <f t="shared" si="17"/>
        <v>0.89012258287796209</v>
      </c>
      <c r="I39" s="98">
        <f t="shared" si="17"/>
        <v>1.7283933648115767E-2</v>
      </c>
      <c r="J39" s="98">
        <f t="shared" si="16"/>
        <v>7.7172763738836903</v>
      </c>
    </row>
    <row r="40" spans="1:10">
      <c r="A40" s="90" t="str">
        <f>VLOOKUP($B40,by_src_allpol!$V$22:$W$47,2,FALSE)</f>
        <v>N</v>
      </c>
      <c r="B40" s="90" t="str">
        <f t="shared" si="17"/>
        <v>Completion Traffic - Running</v>
      </c>
      <c r="C40" s="98">
        <f t="shared" si="17"/>
        <v>0</v>
      </c>
      <c r="D40" s="98">
        <f t="shared" si="17"/>
        <v>8.8799736719722979</v>
      </c>
      <c r="E40" s="98">
        <f t="shared" si="17"/>
        <v>5.967724241916867E-2</v>
      </c>
      <c r="F40" s="98">
        <f t="shared" si="17"/>
        <v>0.17903172725750602</v>
      </c>
      <c r="G40" s="98">
        <f t="shared" si="17"/>
        <v>0.28645076361200961</v>
      </c>
      <c r="H40" s="98">
        <f t="shared" si="17"/>
        <v>1.2293511938348747</v>
      </c>
      <c r="I40" s="98">
        <f t="shared" si="17"/>
        <v>2.3870896967667466E-2</v>
      </c>
      <c r="J40" s="98">
        <f t="shared" si="16"/>
        <v>10.658355496063523</v>
      </c>
    </row>
    <row r="41" spans="1:10">
      <c r="A41" s="90" t="str">
        <f>VLOOKUP($B41,by_src_allpol!$V$22:$W$47,2,FALSE)</f>
        <v>N</v>
      </c>
      <c r="B41" s="90" t="str">
        <f t="shared" si="17"/>
        <v>Recompletion Traffic - Running</v>
      </c>
      <c r="C41" s="98">
        <f t="shared" si="17"/>
        <v>2.4265456507056544E-5</v>
      </c>
      <c r="D41" s="98">
        <f t="shared" si="17"/>
        <v>0.16925155913671941</v>
      </c>
      <c r="E41" s="98">
        <f t="shared" si="17"/>
        <v>2.4265456507056548E-4</v>
      </c>
      <c r="F41" s="98">
        <f t="shared" si="17"/>
        <v>1.8053499641250071E-2</v>
      </c>
      <c r="G41" s="98">
        <f t="shared" si="17"/>
        <v>1.0361349928513147E-2</v>
      </c>
      <c r="H41" s="98">
        <f t="shared" si="17"/>
        <v>4.6274225558956834E-2</v>
      </c>
      <c r="I41" s="98">
        <f t="shared" si="17"/>
        <v>6.3090186918347022E-4</v>
      </c>
      <c r="J41" s="98">
        <f t="shared" si="16"/>
        <v>0.24483845615620053</v>
      </c>
    </row>
    <row r="42" spans="1:10">
      <c r="A42" s="90" t="str">
        <f>VLOOKUP($B42,by_src_allpol!$V$22:$W$47,2,FALSE)</f>
        <v>Y</v>
      </c>
      <c r="B42" s="90" t="str">
        <f t="shared" si="17"/>
        <v>Production Traffic - Running</v>
      </c>
      <c r="C42" s="98">
        <f t="shared" si="17"/>
        <v>4.7324390075557899E-4</v>
      </c>
      <c r="D42" s="98">
        <f t="shared" si="17"/>
        <v>3.3008762077701634</v>
      </c>
      <c r="E42" s="98">
        <f t="shared" si="17"/>
        <v>4.7324390075557899E-3</v>
      </c>
      <c r="F42" s="98">
        <f t="shared" si="17"/>
        <v>0.35209346216215076</v>
      </c>
      <c r="G42" s="98">
        <f t="shared" si="17"/>
        <v>0.20207514562263224</v>
      </c>
      <c r="H42" s="98">
        <f t="shared" si="17"/>
        <v>0.90247611874088918</v>
      </c>
      <c r="I42" s="98">
        <f t="shared" si="17"/>
        <v>1.2304341419645055E-2</v>
      </c>
      <c r="J42" s="98">
        <f t="shared" si="16"/>
        <v>4.775030958623792</v>
      </c>
    </row>
    <row r="43" spans="1:10">
      <c r="A43" s="90" t="str">
        <f>VLOOKUP($B43,by_src_allpol!$V$22:$W$47,2,FALSE)</f>
        <v>Y</v>
      </c>
      <c r="B43" s="90" t="str">
        <f t="shared" si="17"/>
        <v>Maintenance Operation Traffic - Running</v>
      </c>
      <c r="C43" s="98">
        <f t="shared" si="17"/>
        <v>1.1013818586649148E-4</v>
      </c>
      <c r="D43" s="98">
        <f t="shared" si="17"/>
        <v>0.7682138464187781</v>
      </c>
      <c r="E43" s="98">
        <f t="shared" si="17"/>
        <v>1.1013818586649148E-3</v>
      </c>
      <c r="F43" s="98">
        <f t="shared" si="17"/>
        <v>8.1942810284669654E-2</v>
      </c>
      <c r="G43" s="98">
        <f t="shared" si="17"/>
        <v>4.7029005364991869E-2</v>
      </c>
      <c r="H43" s="98">
        <f t="shared" si="17"/>
        <v>0.21003352044739926</v>
      </c>
      <c r="I43" s="98">
        <f t="shared" si="17"/>
        <v>2.8635928325287789E-3</v>
      </c>
      <c r="J43" s="98">
        <f t="shared" si="16"/>
        <v>1.111294295392899</v>
      </c>
    </row>
    <row r="44" spans="1:10">
      <c r="A44" s="90" t="str">
        <f>VLOOKUP($B44,by_src_allpol!$V$22:$W$47,2,FALSE)</f>
        <v>Y</v>
      </c>
      <c r="B44" s="90" t="str">
        <f t="shared" si="17"/>
        <v>Employee Commuter Traffic - Running</v>
      </c>
      <c r="C44" s="98">
        <f t="shared" si="17"/>
        <v>0.2051839561963778</v>
      </c>
      <c r="D44" s="98">
        <f t="shared" si="17"/>
        <v>1431.1580944697353</v>
      </c>
      <c r="E44" s="98">
        <f t="shared" si="17"/>
        <v>2.0518395619637779</v>
      </c>
      <c r="F44" s="98">
        <f t="shared" si="17"/>
        <v>152.6568634101051</v>
      </c>
      <c r="G44" s="98">
        <f t="shared" si="17"/>
        <v>87.613549295853332</v>
      </c>
      <c r="H44" s="98">
        <f t="shared" si="17"/>
        <v>391.28580446649249</v>
      </c>
      <c r="I44" s="98">
        <f t="shared" si="17"/>
        <v>5.3347828611058237</v>
      </c>
      <c r="J44" s="98">
        <f t="shared" si="16"/>
        <v>2070.3061180214522</v>
      </c>
    </row>
    <row r="45" spans="1:10">
      <c r="A45" s="90" t="str">
        <f>VLOOKUP($B45,by_src_allpol!$V$22:$W$47,2,FALSE)</f>
        <v>N</v>
      </c>
      <c r="B45" s="90" t="str">
        <f t="shared" si="17"/>
        <v>Ancillary Traffic - Running</v>
      </c>
      <c r="C45" s="98">
        <f t="shared" si="17"/>
        <v>1.6962968946552837E-4</v>
      </c>
      <c r="D45" s="98">
        <f t="shared" si="17"/>
        <v>1.1831670840220605</v>
      </c>
      <c r="E45" s="98">
        <f t="shared" si="17"/>
        <v>1.696296894655284E-3</v>
      </c>
      <c r="F45" s="98">
        <f t="shared" si="17"/>
        <v>0.12620448896235309</v>
      </c>
      <c r="G45" s="98">
        <f t="shared" si="17"/>
        <v>7.2431877401780628E-2</v>
      </c>
      <c r="H45" s="98">
        <f t="shared" si="17"/>
        <v>0.32348381781076263</v>
      </c>
      <c r="I45" s="98">
        <f t="shared" si="17"/>
        <v>4.4103719261037386E-3</v>
      </c>
      <c r="J45" s="98">
        <f t="shared" si="16"/>
        <v>1.7115635667071813</v>
      </c>
    </row>
    <row r="46" spans="1:10">
      <c r="B46" s="90" t="s">
        <v>26</v>
      </c>
      <c r="C46" s="99">
        <f t="shared" ref="C46:J46" si="18">SUM(C20:C45)</f>
        <v>0.21101306914036602</v>
      </c>
      <c r="D46" s="99">
        <f>SUM(D20:D45)</f>
        <v>1496.2470296822103</v>
      </c>
      <c r="E46" s="99">
        <f t="shared" si="18"/>
        <v>2.2743166620229953</v>
      </c>
      <c r="F46" s="99">
        <f t="shared" si="18"/>
        <v>157.48628135229035</v>
      </c>
      <c r="G46" s="99">
        <f t="shared" si="18"/>
        <v>90.890673181909122</v>
      </c>
      <c r="H46" s="99">
        <f t="shared" si="18"/>
        <v>405.78415384543638</v>
      </c>
      <c r="I46" s="99">
        <f t="shared" si="18"/>
        <v>5.552014185897252</v>
      </c>
      <c r="J46" s="99">
        <f t="shared" si="18"/>
        <v>2158.4454819789071</v>
      </c>
    </row>
    <row r="47" spans="1:10">
      <c r="C47" s="98"/>
      <c r="D47" s="98"/>
      <c r="E47" s="98"/>
      <c r="F47" s="98"/>
      <c r="G47" s="98"/>
      <c r="H47" s="98"/>
      <c r="I47" s="98"/>
      <c r="J47" s="98"/>
    </row>
    <row r="48" spans="1:10">
      <c r="C48" s="98"/>
      <c r="D48" s="98"/>
      <c r="E48" s="98"/>
      <c r="F48" s="98"/>
      <c r="G48" s="98"/>
      <c r="H48" s="98"/>
      <c r="I48" s="98"/>
      <c r="J48" s="98"/>
    </row>
    <row r="49" spans="2:18">
      <c r="C49" s="98"/>
      <c r="D49" s="98"/>
      <c r="E49" s="98"/>
      <c r="F49" s="98"/>
      <c r="G49" s="98"/>
      <c r="H49" s="98"/>
      <c r="I49" s="98"/>
      <c r="J49" s="98"/>
    </row>
    <row r="50" spans="2:18">
      <c r="C50" s="98"/>
      <c r="D50" s="98"/>
      <c r="E50" s="98"/>
      <c r="F50" s="98"/>
      <c r="G50" s="98"/>
      <c r="H50" s="98"/>
      <c r="I50" s="98"/>
      <c r="J50" s="98"/>
    </row>
    <row r="51" spans="2:18">
      <c r="C51" s="98"/>
      <c r="D51" s="98"/>
      <c r="E51" s="98"/>
      <c r="F51" s="98"/>
      <c r="G51" s="98"/>
      <c r="H51" s="98"/>
      <c r="I51" s="98"/>
      <c r="J51" s="98"/>
    </row>
    <row r="52" spans="2:18">
      <c r="C52" s="98"/>
      <c r="D52" s="98"/>
      <c r="E52" s="98"/>
      <c r="F52" s="98"/>
      <c r="G52" s="98"/>
      <c r="H52" s="98"/>
      <c r="I52" s="98"/>
      <c r="J52" s="98"/>
    </row>
    <row r="59" spans="2:18">
      <c r="B59" s="54" t="s">
        <v>133</v>
      </c>
      <c r="C59" s="123" t="s">
        <v>2</v>
      </c>
      <c r="D59" s="124"/>
      <c r="E59" s="124"/>
      <c r="F59" s="124"/>
      <c r="G59" s="124"/>
      <c r="H59" s="124"/>
      <c r="I59" s="124"/>
      <c r="J59" s="125"/>
      <c r="K59"/>
      <c r="L59"/>
      <c r="M59"/>
      <c r="N59"/>
      <c r="O59"/>
      <c r="P59"/>
      <c r="Q59"/>
      <c r="R59"/>
    </row>
    <row r="60" spans="2:18">
      <c r="B60" s="54" t="s">
        <v>50</v>
      </c>
      <c r="C60" s="123" t="s">
        <v>36</v>
      </c>
      <c r="D60" s="126" t="s">
        <v>37</v>
      </c>
      <c r="E60" s="126" t="s">
        <v>38</v>
      </c>
      <c r="F60" s="126" t="s">
        <v>39</v>
      </c>
      <c r="G60" s="126" t="s">
        <v>40</v>
      </c>
      <c r="H60" s="126" t="s">
        <v>41</v>
      </c>
      <c r="I60" s="126" t="s">
        <v>42</v>
      </c>
      <c r="J60" s="127" t="s">
        <v>19</v>
      </c>
      <c r="K60"/>
      <c r="L60"/>
      <c r="M60"/>
      <c r="N60"/>
      <c r="O60"/>
      <c r="P60"/>
      <c r="Q60"/>
      <c r="R60"/>
    </row>
    <row r="61" spans="2:18">
      <c r="B61" s="54" t="s">
        <v>57</v>
      </c>
      <c r="C61" s="128">
        <v>0</v>
      </c>
      <c r="D61" s="129">
        <v>1.9043490649400603</v>
      </c>
      <c r="E61" s="129">
        <v>1.2798044791263846E-2</v>
      </c>
      <c r="F61" s="129">
        <v>3.8394134373791536E-2</v>
      </c>
      <c r="G61" s="129">
        <v>6.1430614998066457E-2</v>
      </c>
      <c r="H61" s="129">
        <v>0.26363972270003522</v>
      </c>
      <c r="I61" s="129">
        <v>5.1192179165055387E-3</v>
      </c>
      <c r="J61" s="130">
        <v>2.2857307997197229</v>
      </c>
      <c r="K61"/>
      <c r="L61"/>
      <c r="M61"/>
      <c r="N61"/>
      <c r="O61"/>
      <c r="P61"/>
      <c r="Q61"/>
      <c r="R61"/>
    </row>
    <row r="62" spans="2:18">
      <c r="B62" s="47" t="s">
        <v>60</v>
      </c>
      <c r="C62" s="131">
        <v>0</v>
      </c>
      <c r="D62" s="132">
        <v>1.4078803242500961</v>
      </c>
      <c r="E62" s="132">
        <v>9.4615613188850541E-3</v>
      </c>
      <c r="F62" s="132">
        <v>2.8384683956655162E-2</v>
      </c>
      <c r="G62" s="132">
        <v>4.5415494330648259E-2</v>
      </c>
      <c r="H62" s="132">
        <v>0.19490816316903212</v>
      </c>
      <c r="I62" s="132">
        <v>3.7846245275540216E-3</v>
      </c>
      <c r="J62" s="133">
        <v>1.6898348515528707</v>
      </c>
      <c r="K62"/>
      <c r="L62"/>
      <c r="M62"/>
      <c r="N62"/>
      <c r="O62"/>
      <c r="P62"/>
      <c r="Q62"/>
      <c r="R62"/>
    </row>
    <row r="63" spans="2:18">
      <c r="B63" s="47" t="s">
        <v>103</v>
      </c>
      <c r="C63" s="131">
        <v>0</v>
      </c>
      <c r="D63" s="132">
        <v>1.078524622665314E-3</v>
      </c>
      <c r="E63" s="132">
        <v>7.2481493458690455E-6</v>
      </c>
      <c r="F63" s="132">
        <v>2.1744448037607137E-5</v>
      </c>
      <c r="G63" s="132">
        <v>3.4791116860171414E-5</v>
      </c>
      <c r="H63" s="132">
        <v>1.4931187652490234E-4</v>
      </c>
      <c r="I63" s="132">
        <v>2.8992597383476183E-6</v>
      </c>
      <c r="J63" s="133">
        <v>1.2945194731722118E-3</v>
      </c>
      <c r="K63"/>
      <c r="L63"/>
      <c r="M63"/>
      <c r="N63"/>
      <c r="O63"/>
      <c r="P63"/>
      <c r="Q63"/>
      <c r="R63"/>
    </row>
    <row r="64" spans="2:18">
      <c r="B64" s="47" t="s">
        <v>104</v>
      </c>
      <c r="C64" s="131">
        <v>0</v>
      </c>
      <c r="D64" s="132">
        <v>0.49701962032419073</v>
      </c>
      <c r="E64" s="132">
        <v>3.3401856204582706E-3</v>
      </c>
      <c r="F64" s="132">
        <v>1.0020556861374813E-2</v>
      </c>
      <c r="G64" s="132">
        <v>1.6032890978199699E-2</v>
      </c>
      <c r="H64" s="132">
        <v>6.8807823781440375E-2</v>
      </c>
      <c r="I64" s="132">
        <v>1.3360742481833084E-3</v>
      </c>
      <c r="J64" s="133">
        <v>0.59655715181384716</v>
      </c>
      <c r="K64"/>
      <c r="L64"/>
      <c r="M64"/>
      <c r="N64"/>
      <c r="O64"/>
      <c r="P64"/>
      <c r="Q64"/>
      <c r="R64"/>
    </row>
    <row r="65" spans="2:18">
      <c r="B65" s="47" t="s">
        <v>105</v>
      </c>
      <c r="C65" s="131">
        <v>0</v>
      </c>
      <c r="D65" s="132">
        <v>1.1342024656223595</v>
      </c>
      <c r="E65" s="132">
        <v>7.6223283979997272E-3</v>
      </c>
      <c r="F65" s="132">
        <v>2.2866985193999184E-2</v>
      </c>
      <c r="G65" s="132">
        <v>3.6587176310398692E-2</v>
      </c>
      <c r="H65" s="132">
        <v>0.15701996499879439</v>
      </c>
      <c r="I65" s="132">
        <v>3.0489313591998911E-3</v>
      </c>
      <c r="J65" s="133">
        <v>1.3613478518827513</v>
      </c>
      <c r="K65"/>
      <c r="L65"/>
      <c r="M65"/>
      <c r="N65"/>
      <c r="O65"/>
      <c r="P65"/>
      <c r="Q65"/>
      <c r="R65"/>
    </row>
    <row r="66" spans="2:18">
      <c r="B66" s="47" t="s">
        <v>107</v>
      </c>
      <c r="C66" s="131">
        <v>0</v>
      </c>
      <c r="D66" s="132">
        <v>0</v>
      </c>
      <c r="E66" s="132">
        <v>0</v>
      </c>
      <c r="F66" s="132">
        <v>0</v>
      </c>
      <c r="G66" s="132">
        <v>0</v>
      </c>
      <c r="H66" s="132">
        <v>0</v>
      </c>
      <c r="I66" s="132">
        <v>0</v>
      </c>
      <c r="J66" s="133">
        <v>0</v>
      </c>
      <c r="K66"/>
      <c r="L66"/>
      <c r="M66"/>
      <c r="N66"/>
      <c r="O66"/>
      <c r="P66"/>
      <c r="Q66"/>
      <c r="R66"/>
    </row>
    <row r="67" spans="2:18">
      <c r="B67" s="47" t="s">
        <v>109</v>
      </c>
      <c r="C67" s="131">
        <v>2.08976167133631E-5</v>
      </c>
      <c r="D67" s="132">
        <v>0.14576087657570763</v>
      </c>
      <c r="E67" s="132">
        <v>2.08976167133631E-4</v>
      </c>
      <c r="F67" s="132">
        <v>1.5547826834742146E-2</v>
      </c>
      <c r="G67" s="132">
        <v>8.9232823366060445E-3</v>
      </c>
      <c r="H67" s="132">
        <v>3.9851755072383435E-2</v>
      </c>
      <c r="I67" s="132">
        <v>5.4333803454744063E-4</v>
      </c>
      <c r="J67" s="133">
        <v>0.21085695263783374</v>
      </c>
      <c r="K67"/>
      <c r="L67"/>
      <c r="M67"/>
      <c r="N67"/>
      <c r="O67"/>
      <c r="P67"/>
      <c r="Q67"/>
      <c r="R67"/>
    </row>
    <row r="68" spans="2:18">
      <c r="B68" s="47" t="s">
        <v>110</v>
      </c>
      <c r="C68" s="131">
        <v>5.7055377693991786E-6</v>
      </c>
      <c r="D68" s="132">
        <v>3.979612594155927E-2</v>
      </c>
      <c r="E68" s="132">
        <v>5.7055377693991786E-5</v>
      </c>
      <c r="F68" s="132">
        <v>4.2449201004329884E-3</v>
      </c>
      <c r="G68" s="132">
        <v>2.4362646275334493E-3</v>
      </c>
      <c r="H68" s="132">
        <v>1.0880460526244234E-2</v>
      </c>
      <c r="I68" s="132">
        <v>1.4834398200437866E-4</v>
      </c>
      <c r="J68" s="133">
        <v>5.7568876093237714E-2</v>
      </c>
      <c r="K68"/>
      <c r="L68"/>
      <c r="M68"/>
      <c r="N68"/>
      <c r="O68"/>
      <c r="P68"/>
      <c r="Q68"/>
      <c r="R68"/>
    </row>
    <row r="69" spans="2:18">
      <c r="B69" s="47" t="s">
        <v>111</v>
      </c>
      <c r="C69" s="131">
        <v>5.5668470999185918E-5</v>
      </c>
      <c r="D69" s="132">
        <v>0.38828758521932183</v>
      </c>
      <c r="E69" s="132">
        <v>5.5668470999185925E-4</v>
      </c>
      <c r="F69" s="132">
        <v>4.1417342423394322E-2</v>
      </c>
      <c r="G69" s="132">
        <v>2.3770437116652388E-2</v>
      </c>
      <c r="H69" s="132">
        <v>0.10615977419544755</v>
      </c>
      <c r="I69" s="132">
        <v>1.4473802459788339E-3</v>
      </c>
      <c r="J69" s="133">
        <v>0.56169487238178595</v>
      </c>
      <c r="K69"/>
      <c r="L69"/>
      <c r="M69"/>
      <c r="N69"/>
      <c r="O69"/>
      <c r="P69"/>
      <c r="Q69"/>
      <c r="R69"/>
    </row>
    <row r="70" spans="2:18">
      <c r="B70" s="47" t="s">
        <v>112</v>
      </c>
      <c r="C70" s="131">
        <v>4.8869192296541565E-7</v>
      </c>
      <c r="D70" s="132">
        <v>3.4086261626837745E-3</v>
      </c>
      <c r="E70" s="132">
        <v>4.8869192296541567E-6</v>
      </c>
      <c r="F70" s="132">
        <v>3.6358679068626922E-4</v>
      </c>
      <c r="G70" s="132">
        <v>2.0867145110623251E-4</v>
      </c>
      <c r="H70" s="132">
        <v>9.3193549709504769E-4</v>
      </c>
      <c r="I70" s="132">
        <v>1.2705989997100809E-5</v>
      </c>
      <c r="J70" s="133">
        <v>4.9309015027210442E-3</v>
      </c>
      <c r="K70"/>
      <c r="L70"/>
      <c r="M70"/>
      <c r="N70"/>
      <c r="O70"/>
      <c r="P70"/>
      <c r="Q70"/>
      <c r="R70"/>
    </row>
    <row r="71" spans="2:18">
      <c r="B71" s="47" t="s">
        <v>139</v>
      </c>
      <c r="C71" s="131">
        <v>0</v>
      </c>
      <c r="D71" s="132">
        <v>7.1786652334608052E-3</v>
      </c>
      <c r="E71" s="132">
        <v>4.8243717966806489E-5</v>
      </c>
      <c r="F71" s="132">
        <v>1.4473115390041947E-4</v>
      </c>
      <c r="G71" s="132">
        <v>2.3156984624067114E-4</v>
      </c>
      <c r="H71" s="132">
        <v>9.9382059011621357E-4</v>
      </c>
      <c r="I71" s="132">
        <v>1.9297487186722596E-5</v>
      </c>
      <c r="J71" s="133">
        <v>8.6163280288716389E-3</v>
      </c>
      <c r="K71"/>
      <c r="L71"/>
      <c r="M71"/>
      <c r="N71"/>
      <c r="O71"/>
      <c r="P71"/>
      <c r="Q71"/>
      <c r="R71"/>
    </row>
    <row r="72" spans="2:18">
      <c r="B72" s="47" t="s">
        <v>170</v>
      </c>
      <c r="C72" s="131">
        <v>0</v>
      </c>
      <c r="D72" s="132">
        <v>0.28458408401929841</v>
      </c>
      <c r="E72" s="132">
        <v>1.9125274463662526E-3</v>
      </c>
      <c r="F72" s="132">
        <v>5.7375823390987575E-3</v>
      </c>
      <c r="G72" s="132">
        <v>9.1801317425580127E-3</v>
      </c>
      <c r="H72" s="132">
        <v>3.9398065395144802E-2</v>
      </c>
      <c r="I72" s="132">
        <v>7.6501097854650109E-4</v>
      </c>
      <c r="J72" s="133">
        <v>0.34157740192101271</v>
      </c>
      <c r="K72"/>
      <c r="L72"/>
      <c r="M72"/>
      <c r="N72"/>
      <c r="O72"/>
      <c r="P72"/>
      <c r="Q72"/>
      <c r="R72"/>
    </row>
    <row r="73" spans="2:18">
      <c r="B73" s="47" t="s">
        <v>173</v>
      </c>
      <c r="C73" s="131">
        <v>0</v>
      </c>
      <c r="D73" s="132">
        <v>0.39133237332201082</v>
      </c>
      <c r="E73" s="132">
        <v>2.629921863723191E-3</v>
      </c>
      <c r="F73" s="132">
        <v>7.8897655911695733E-3</v>
      </c>
      <c r="G73" s="132">
        <v>1.2623624945871315E-2</v>
      </c>
      <c r="H73" s="132">
        <v>5.4176390392697733E-2</v>
      </c>
      <c r="I73" s="132">
        <v>1.0519687454892763E-3</v>
      </c>
      <c r="J73" s="133">
        <v>0.4697040448609619</v>
      </c>
      <c r="K73"/>
      <c r="L73"/>
      <c r="M73"/>
      <c r="N73"/>
      <c r="O73"/>
      <c r="P73"/>
      <c r="Q73"/>
      <c r="R73"/>
    </row>
    <row r="74" spans="2:18">
      <c r="B74" s="47" t="s">
        <v>159</v>
      </c>
      <c r="C74" s="131">
        <v>0</v>
      </c>
      <c r="D74" s="132">
        <v>3.286805183887096</v>
      </c>
      <c r="E74" s="132">
        <v>2.2088744515370268E-2</v>
      </c>
      <c r="F74" s="132">
        <v>6.6266233546110803E-2</v>
      </c>
      <c r="G74" s="132">
        <v>0.10602597367377728</v>
      </c>
      <c r="H74" s="132">
        <v>0.45502813701662753</v>
      </c>
      <c r="I74" s="132">
        <v>8.8354978061481078E-3</v>
      </c>
      <c r="J74" s="133">
        <v>3.9450497704451299</v>
      </c>
      <c r="K74"/>
      <c r="L74"/>
      <c r="M74"/>
      <c r="N74"/>
      <c r="O74"/>
      <c r="P74"/>
      <c r="Q74"/>
      <c r="R74"/>
    </row>
    <row r="75" spans="2:18">
      <c r="B75" s="47" t="s">
        <v>160</v>
      </c>
      <c r="C75" s="131">
        <v>2.8044692439249403E-4</v>
      </c>
      <c r="D75" s="132">
        <v>1.956117297637646</v>
      </c>
      <c r="E75" s="132">
        <v>2.8044692439249405E-3</v>
      </c>
      <c r="F75" s="132">
        <v>0.20865251174801555</v>
      </c>
      <c r="G75" s="132">
        <v>0.11975083671559496</v>
      </c>
      <c r="H75" s="132">
        <v>0.53481228481648613</v>
      </c>
      <c r="I75" s="132">
        <v>7.2916200342048459E-3</v>
      </c>
      <c r="J75" s="133">
        <v>2.8297094671202645</v>
      </c>
      <c r="K75"/>
      <c r="L75"/>
      <c r="M75"/>
      <c r="N75"/>
      <c r="O75"/>
      <c r="P75"/>
      <c r="Q75"/>
      <c r="R75"/>
    </row>
    <row r="76" spans="2:18">
      <c r="B76" s="47" t="s">
        <v>171</v>
      </c>
      <c r="C76" s="131">
        <v>3.0677462224581935E-3</v>
      </c>
      <c r="D76" s="132">
        <v>21.397529901645903</v>
      </c>
      <c r="E76" s="132">
        <v>3.0677462224581935E-2</v>
      </c>
      <c r="F76" s="132">
        <v>2.2824031895088961</v>
      </c>
      <c r="G76" s="132">
        <v>1.3099276369896486</v>
      </c>
      <c r="H76" s="132">
        <v>5.8501920462277752</v>
      </c>
      <c r="I76" s="132">
        <v>7.9761401783913041E-2</v>
      </c>
      <c r="J76" s="133">
        <v>30.953559384603174</v>
      </c>
      <c r="K76"/>
      <c r="L76"/>
      <c r="M76"/>
      <c r="N76"/>
      <c r="O76"/>
      <c r="P76"/>
      <c r="Q76"/>
      <c r="R76"/>
    </row>
    <row r="77" spans="2:18">
      <c r="B77" s="47" t="s">
        <v>172</v>
      </c>
      <c r="C77" s="131">
        <v>1.6208822471379741E-3</v>
      </c>
      <c r="D77" s="132">
        <v>11.305653673787369</v>
      </c>
      <c r="E77" s="132">
        <v>1.6208822471379739E-2</v>
      </c>
      <c r="F77" s="132">
        <v>1.2059363918706527</v>
      </c>
      <c r="G77" s="132">
        <v>0.69211671952791498</v>
      </c>
      <c r="H77" s="132">
        <v>3.0910224452921162</v>
      </c>
      <c r="I77" s="132">
        <v>4.2142938425587327E-2</v>
      </c>
      <c r="J77" s="133">
        <v>16.354701873622158</v>
      </c>
      <c r="K77"/>
      <c r="L77"/>
      <c r="M77"/>
      <c r="N77"/>
      <c r="O77"/>
      <c r="P77"/>
      <c r="Q77"/>
      <c r="R77"/>
    </row>
    <row r="78" spans="2:18">
      <c r="B78" s="47" t="s">
        <v>163</v>
      </c>
      <c r="C78" s="131">
        <v>0</v>
      </c>
      <c r="D78" s="132">
        <v>0.17851267928249012</v>
      </c>
      <c r="E78" s="132">
        <v>1.1996819844253368E-3</v>
      </c>
      <c r="F78" s="132">
        <v>3.5990459532760106E-3</v>
      </c>
      <c r="G78" s="132">
        <v>5.7584735252416168E-3</v>
      </c>
      <c r="H78" s="132">
        <v>2.471344887916194E-2</v>
      </c>
      <c r="I78" s="132">
        <v>4.7987279377013475E-4</v>
      </c>
      <c r="J78" s="133">
        <v>0.21426320241836513</v>
      </c>
      <c r="K78"/>
      <c r="L78"/>
      <c r="M78"/>
      <c r="N78"/>
      <c r="O78"/>
      <c r="P78"/>
      <c r="Q78"/>
      <c r="R78"/>
    </row>
    <row r="79" spans="2:18">
      <c r="B79" s="47" t="s">
        <v>165</v>
      </c>
      <c r="C79" s="131">
        <v>0</v>
      </c>
      <c r="D79" s="132">
        <v>2.8332453581974226E-2</v>
      </c>
      <c r="E79" s="132">
        <v>1.9040627407240741E-4</v>
      </c>
      <c r="F79" s="132">
        <v>5.7121882221722233E-4</v>
      </c>
      <c r="G79" s="132">
        <v>9.1395011554755554E-4</v>
      </c>
      <c r="H79" s="132">
        <v>3.9223692458915929E-3</v>
      </c>
      <c r="I79" s="132">
        <v>7.6162509628962966E-5</v>
      </c>
      <c r="J79" s="133">
        <v>3.4006560549331967E-2</v>
      </c>
      <c r="K79"/>
      <c r="L79"/>
      <c r="M79"/>
      <c r="N79"/>
      <c r="O79"/>
      <c r="P79"/>
      <c r="Q79"/>
      <c r="R79"/>
    </row>
    <row r="80" spans="2:18">
      <c r="B80" s="47" t="s">
        <v>164</v>
      </c>
      <c r="C80" s="131">
        <v>0</v>
      </c>
      <c r="D80" s="132">
        <v>6.4296233170990655</v>
      </c>
      <c r="E80" s="132">
        <v>4.3209834120289413E-2</v>
      </c>
      <c r="F80" s="132">
        <v>0.12962950236086826</v>
      </c>
      <c r="G80" s="132">
        <v>0.20740720377738919</v>
      </c>
      <c r="H80" s="132">
        <v>0.89012258287796209</v>
      </c>
      <c r="I80" s="132">
        <v>1.7283933648115767E-2</v>
      </c>
      <c r="J80" s="133">
        <v>7.7172763738836903</v>
      </c>
      <c r="K80"/>
      <c r="L80"/>
      <c r="M80"/>
      <c r="N80"/>
      <c r="O80"/>
      <c r="P80"/>
      <c r="Q80"/>
      <c r="R80"/>
    </row>
    <row r="81" spans="2:18">
      <c r="B81" s="47" t="s">
        <v>161</v>
      </c>
      <c r="C81" s="131">
        <v>0</v>
      </c>
      <c r="D81" s="132">
        <v>8.8799736719722979</v>
      </c>
      <c r="E81" s="132">
        <v>5.967724241916867E-2</v>
      </c>
      <c r="F81" s="132">
        <v>0.17903172725750602</v>
      </c>
      <c r="G81" s="132">
        <v>0.28645076361200961</v>
      </c>
      <c r="H81" s="132">
        <v>1.2293511938348747</v>
      </c>
      <c r="I81" s="132">
        <v>2.3870896967667466E-2</v>
      </c>
      <c r="J81" s="133">
        <v>10.658355496063523</v>
      </c>
      <c r="K81"/>
      <c r="L81"/>
      <c r="M81"/>
      <c r="N81"/>
      <c r="O81"/>
      <c r="P81"/>
      <c r="Q81"/>
      <c r="R81"/>
    </row>
    <row r="82" spans="2:18">
      <c r="B82" s="47" t="s">
        <v>162</v>
      </c>
      <c r="C82" s="131">
        <v>2.4265456507056544E-5</v>
      </c>
      <c r="D82" s="132">
        <v>0.16925155913671941</v>
      </c>
      <c r="E82" s="132">
        <v>2.4265456507056548E-4</v>
      </c>
      <c r="F82" s="132">
        <v>1.8053499641250071E-2</v>
      </c>
      <c r="G82" s="132">
        <v>1.0361349928513147E-2</v>
      </c>
      <c r="H82" s="132">
        <v>4.6274225558956834E-2</v>
      </c>
      <c r="I82" s="132">
        <v>6.3090186918347022E-4</v>
      </c>
      <c r="J82" s="133">
        <v>0.24483845615620053</v>
      </c>
      <c r="K82"/>
      <c r="L82"/>
      <c r="M82"/>
      <c r="N82"/>
      <c r="O82"/>
      <c r="P82"/>
      <c r="Q82"/>
      <c r="R82"/>
    </row>
    <row r="83" spans="2:18">
      <c r="B83" s="47" t="s">
        <v>166</v>
      </c>
      <c r="C83" s="131">
        <v>4.7324390075557899E-4</v>
      </c>
      <c r="D83" s="132">
        <v>3.3008762077701634</v>
      </c>
      <c r="E83" s="132">
        <v>4.7324390075557899E-3</v>
      </c>
      <c r="F83" s="132">
        <v>0.35209346216215076</v>
      </c>
      <c r="G83" s="132">
        <v>0.20207514562263224</v>
      </c>
      <c r="H83" s="132">
        <v>0.90247611874088918</v>
      </c>
      <c r="I83" s="132">
        <v>1.2304341419645055E-2</v>
      </c>
      <c r="J83" s="133">
        <v>4.775030958623792</v>
      </c>
      <c r="K83"/>
      <c r="L83"/>
      <c r="M83"/>
      <c r="N83"/>
      <c r="O83"/>
      <c r="P83"/>
      <c r="Q83"/>
      <c r="R83"/>
    </row>
    <row r="84" spans="2:18">
      <c r="B84" s="47" t="s">
        <v>167</v>
      </c>
      <c r="C84" s="131">
        <v>1.1013818586649148E-4</v>
      </c>
      <c r="D84" s="132">
        <v>0.7682138464187781</v>
      </c>
      <c r="E84" s="132">
        <v>1.1013818586649148E-3</v>
      </c>
      <c r="F84" s="132">
        <v>8.1942810284669654E-2</v>
      </c>
      <c r="G84" s="132">
        <v>4.7029005364991869E-2</v>
      </c>
      <c r="H84" s="132">
        <v>0.21003352044739926</v>
      </c>
      <c r="I84" s="132">
        <v>2.8635928325287789E-3</v>
      </c>
      <c r="J84" s="133">
        <v>1.111294295392899</v>
      </c>
      <c r="K84"/>
      <c r="L84"/>
      <c r="M84"/>
      <c r="N84"/>
      <c r="O84"/>
      <c r="P84"/>
      <c r="Q84"/>
      <c r="R84"/>
    </row>
    <row r="85" spans="2:18">
      <c r="B85" s="47" t="s">
        <v>168</v>
      </c>
      <c r="C85" s="131">
        <v>0.2051839561963778</v>
      </c>
      <c r="D85" s="132">
        <v>1431.1580944697353</v>
      </c>
      <c r="E85" s="132">
        <v>2.0518395619637779</v>
      </c>
      <c r="F85" s="132">
        <v>152.6568634101051</v>
      </c>
      <c r="G85" s="132">
        <v>87.613549295853332</v>
      </c>
      <c r="H85" s="132">
        <v>391.28580446649249</v>
      </c>
      <c r="I85" s="132">
        <v>5.3347828611058237</v>
      </c>
      <c r="J85" s="133">
        <v>2070.3061180214522</v>
      </c>
      <c r="K85"/>
      <c r="L85"/>
      <c r="M85"/>
      <c r="N85"/>
      <c r="O85"/>
      <c r="P85"/>
      <c r="Q85"/>
      <c r="R85"/>
    </row>
    <row r="86" spans="2:18">
      <c r="B86" s="47" t="s">
        <v>169</v>
      </c>
      <c r="C86" s="131">
        <v>1.6962968946552837E-4</v>
      </c>
      <c r="D86" s="132">
        <v>1.1831670840220605</v>
      </c>
      <c r="E86" s="132">
        <v>1.696296894655284E-3</v>
      </c>
      <c r="F86" s="132">
        <v>0.12620448896235309</v>
      </c>
      <c r="G86" s="132">
        <v>7.2431877401780628E-2</v>
      </c>
      <c r="H86" s="132">
        <v>0.32348381781076263</v>
      </c>
      <c r="I86" s="132">
        <v>4.4103719261037386E-3</v>
      </c>
      <c r="J86" s="133">
        <v>1.7115635667071813</v>
      </c>
      <c r="K86"/>
      <c r="L86"/>
      <c r="M86"/>
      <c r="N86"/>
      <c r="O86"/>
      <c r="P86"/>
      <c r="Q86"/>
      <c r="R86"/>
    </row>
    <row r="87" spans="2:18">
      <c r="B87" s="55" t="s">
        <v>19</v>
      </c>
      <c r="C87" s="134">
        <v>0.21101306914036602</v>
      </c>
      <c r="D87" s="135">
        <v>1496.2470296822103</v>
      </c>
      <c r="E87" s="135">
        <v>2.2743166620229953</v>
      </c>
      <c r="F87" s="135">
        <v>157.48628135229035</v>
      </c>
      <c r="G87" s="135">
        <v>90.890673181909122</v>
      </c>
      <c r="H87" s="135">
        <v>405.78415384543638</v>
      </c>
      <c r="I87" s="135">
        <v>5.552014185897252</v>
      </c>
      <c r="J87" s="136">
        <v>2158.4454819789071</v>
      </c>
      <c r="K87"/>
      <c r="L87"/>
      <c r="M87"/>
      <c r="N87"/>
      <c r="O87"/>
      <c r="P87"/>
      <c r="Q87"/>
      <c r="R87"/>
    </row>
    <row r="88" spans="2:18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2:18">
      <c r="B89"/>
      <c r="C89"/>
      <c r="D89"/>
      <c r="E89"/>
      <c r="F89"/>
      <c r="G89"/>
      <c r="H89"/>
      <c r="I89"/>
      <c r="J89"/>
      <c r="K89"/>
      <c r="L89"/>
    </row>
    <row r="90" spans="2:18">
      <c r="B90"/>
      <c r="C90"/>
      <c r="D90"/>
      <c r="E90"/>
      <c r="F90"/>
      <c r="G90"/>
      <c r="H90"/>
      <c r="I90"/>
      <c r="J90"/>
      <c r="K90"/>
      <c r="L90"/>
    </row>
    <row r="91" spans="2:18">
      <c r="B91"/>
      <c r="C91"/>
      <c r="D91"/>
      <c r="E91"/>
      <c r="F91"/>
      <c r="G91"/>
      <c r="H91"/>
      <c r="I91"/>
      <c r="J91"/>
      <c r="K91"/>
      <c r="L91"/>
    </row>
    <row r="92" spans="2:18">
      <c r="B92"/>
      <c r="C92"/>
      <c r="D92"/>
      <c r="E92"/>
      <c r="F92"/>
      <c r="G92"/>
      <c r="H92"/>
      <c r="I92"/>
      <c r="J92"/>
      <c r="K92"/>
      <c r="L92"/>
    </row>
    <row r="93" spans="2:18">
      <c r="B93"/>
      <c r="C93"/>
      <c r="D93"/>
      <c r="E93"/>
      <c r="F93"/>
      <c r="G93"/>
      <c r="H93"/>
      <c r="I93"/>
      <c r="J93"/>
      <c r="K93"/>
      <c r="L93"/>
    </row>
    <row r="94" spans="2:18">
      <c r="B94"/>
      <c r="C94"/>
      <c r="D94"/>
      <c r="E94"/>
      <c r="F94"/>
      <c r="G94"/>
      <c r="H94"/>
      <c r="I94"/>
      <c r="J94"/>
      <c r="K94"/>
      <c r="L94"/>
    </row>
    <row r="95" spans="2:18">
      <c r="B95"/>
      <c r="C95"/>
      <c r="D95"/>
      <c r="E95"/>
      <c r="F95"/>
      <c r="G95"/>
      <c r="H95"/>
      <c r="I95"/>
      <c r="J95"/>
      <c r="K95"/>
      <c r="L95"/>
    </row>
    <row r="96" spans="2:18">
      <c r="B96"/>
      <c r="C96"/>
      <c r="D96"/>
      <c r="E96"/>
      <c r="F96"/>
      <c r="G96"/>
      <c r="H96"/>
      <c r="I96"/>
      <c r="J96"/>
      <c r="K96"/>
      <c r="L96"/>
    </row>
    <row r="97" spans="2:12">
      <c r="B97"/>
      <c r="C97"/>
      <c r="D97"/>
      <c r="E97"/>
      <c r="F97"/>
      <c r="G97"/>
      <c r="H97"/>
      <c r="I97"/>
      <c r="J97"/>
      <c r="K97"/>
      <c r="L97"/>
    </row>
    <row r="98" spans="2:12">
      <c r="B98"/>
      <c r="C98"/>
      <c r="D98"/>
      <c r="E98"/>
      <c r="F98"/>
      <c r="G98"/>
      <c r="H98"/>
      <c r="I98"/>
      <c r="J98"/>
      <c r="K98"/>
      <c r="L98"/>
    </row>
    <row r="99" spans="2:12">
      <c r="B99"/>
      <c r="C99"/>
      <c r="D99"/>
      <c r="E99"/>
      <c r="F99"/>
      <c r="G99"/>
      <c r="H99"/>
      <c r="I99"/>
      <c r="J99"/>
      <c r="K99"/>
      <c r="L99"/>
    </row>
    <row r="100" spans="2:12">
      <c r="B100"/>
      <c r="C100"/>
      <c r="D100"/>
      <c r="E100"/>
      <c r="F100"/>
      <c r="G100"/>
      <c r="H100"/>
      <c r="I100"/>
      <c r="J100"/>
      <c r="K100"/>
      <c r="L100"/>
    </row>
    <row r="101" spans="2:12">
      <c r="B101"/>
      <c r="C101"/>
      <c r="D101"/>
      <c r="E101"/>
      <c r="F101"/>
      <c r="G101"/>
      <c r="H101"/>
      <c r="I101"/>
      <c r="J101"/>
      <c r="K101"/>
      <c r="L101"/>
    </row>
    <row r="102" spans="2:12">
      <c r="B102"/>
      <c r="C102"/>
      <c r="D102"/>
      <c r="E102"/>
      <c r="F102"/>
      <c r="G102"/>
      <c r="H102"/>
      <c r="I102"/>
      <c r="J102"/>
      <c r="K102"/>
      <c r="L102"/>
    </row>
    <row r="103" spans="2:12">
      <c r="B103"/>
      <c r="C103"/>
      <c r="D103"/>
      <c r="E103"/>
      <c r="F103"/>
      <c r="G103"/>
      <c r="H103"/>
      <c r="I103"/>
      <c r="J103"/>
      <c r="K103"/>
      <c r="L103"/>
    </row>
    <row r="104" spans="2:12">
      <c r="B104"/>
      <c r="C104"/>
      <c r="D104"/>
      <c r="E104"/>
      <c r="F104"/>
      <c r="G104"/>
      <c r="H104"/>
      <c r="I104"/>
      <c r="J104"/>
      <c r="K104"/>
      <c r="L10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4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2.75"/>
  <cols>
    <col min="1" max="1" width="9.140625" style="90"/>
    <col min="2" max="2" width="36.140625" style="90" customWidth="1"/>
    <col min="3" max="9" width="12.28515625" style="92" customWidth="1"/>
    <col min="10" max="10" width="12" style="92" customWidth="1"/>
    <col min="11" max="11" width="12" style="90" customWidth="1"/>
    <col min="12" max="12" width="10.5703125" style="90" bestFit="1" customWidth="1"/>
    <col min="13" max="257" width="9.140625" style="90"/>
    <col min="258" max="258" width="72.140625" style="90" customWidth="1"/>
    <col min="259" max="266" width="12" style="90" customWidth="1"/>
    <col min="267" max="267" width="12" style="90" bestFit="1" customWidth="1"/>
    <col min="268" max="513" width="9.140625" style="90"/>
    <col min="514" max="514" width="72.140625" style="90" customWidth="1"/>
    <col min="515" max="522" width="12" style="90" customWidth="1"/>
    <col min="523" max="523" width="12" style="90" bestFit="1" customWidth="1"/>
    <col min="524" max="769" width="9.140625" style="90"/>
    <col min="770" max="770" width="72.140625" style="90" customWidth="1"/>
    <col min="771" max="778" width="12" style="90" customWidth="1"/>
    <col min="779" max="779" width="12" style="90" bestFit="1" customWidth="1"/>
    <col min="780" max="1025" width="9.140625" style="90"/>
    <col min="1026" max="1026" width="72.140625" style="90" customWidth="1"/>
    <col min="1027" max="1034" width="12" style="90" customWidth="1"/>
    <col min="1035" max="1035" width="12" style="90" bestFit="1" customWidth="1"/>
    <col min="1036" max="1281" width="9.140625" style="90"/>
    <col min="1282" max="1282" width="72.140625" style="90" customWidth="1"/>
    <col min="1283" max="1290" width="12" style="90" customWidth="1"/>
    <col min="1291" max="1291" width="12" style="90" bestFit="1" customWidth="1"/>
    <col min="1292" max="1537" width="9.140625" style="90"/>
    <col min="1538" max="1538" width="72.140625" style="90" customWidth="1"/>
    <col min="1539" max="1546" width="12" style="90" customWidth="1"/>
    <col min="1547" max="1547" width="12" style="90" bestFit="1" customWidth="1"/>
    <col min="1548" max="1793" width="9.140625" style="90"/>
    <col min="1794" max="1794" width="72.140625" style="90" customWidth="1"/>
    <col min="1795" max="1802" width="12" style="90" customWidth="1"/>
    <col min="1803" max="1803" width="12" style="90" bestFit="1" customWidth="1"/>
    <col min="1804" max="2049" width="9.140625" style="90"/>
    <col min="2050" max="2050" width="72.140625" style="90" customWidth="1"/>
    <col min="2051" max="2058" width="12" style="90" customWidth="1"/>
    <col min="2059" max="2059" width="12" style="90" bestFit="1" customWidth="1"/>
    <col min="2060" max="2305" width="9.140625" style="90"/>
    <col min="2306" max="2306" width="72.140625" style="90" customWidth="1"/>
    <col min="2307" max="2314" width="12" style="90" customWidth="1"/>
    <col min="2315" max="2315" width="12" style="90" bestFit="1" customWidth="1"/>
    <col min="2316" max="2561" width="9.140625" style="90"/>
    <col min="2562" max="2562" width="72.140625" style="90" customWidth="1"/>
    <col min="2563" max="2570" width="12" style="90" customWidth="1"/>
    <col min="2571" max="2571" width="12" style="90" bestFit="1" customWidth="1"/>
    <col min="2572" max="2817" width="9.140625" style="90"/>
    <col min="2818" max="2818" width="72.140625" style="90" customWidth="1"/>
    <col min="2819" max="2826" width="12" style="90" customWidth="1"/>
    <col min="2827" max="2827" width="12" style="90" bestFit="1" customWidth="1"/>
    <col min="2828" max="3073" width="9.140625" style="90"/>
    <col min="3074" max="3074" width="72.140625" style="90" customWidth="1"/>
    <col min="3075" max="3082" width="12" style="90" customWidth="1"/>
    <col min="3083" max="3083" width="12" style="90" bestFit="1" customWidth="1"/>
    <col min="3084" max="3329" width="9.140625" style="90"/>
    <col min="3330" max="3330" width="72.140625" style="90" customWidth="1"/>
    <col min="3331" max="3338" width="12" style="90" customWidth="1"/>
    <col min="3339" max="3339" width="12" style="90" bestFit="1" customWidth="1"/>
    <col min="3340" max="3585" width="9.140625" style="90"/>
    <col min="3586" max="3586" width="72.140625" style="90" customWidth="1"/>
    <col min="3587" max="3594" width="12" style="90" customWidth="1"/>
    <col min="3595" max="3595" width="12" style="90" bestFit="1" customWidth="1"/>
    <col min="3596" max="3841" width="9.140625" style="90"/>
    <col min="3842" max="3842" width="72.140625" style="90" customWidth="1"/>
    <col min="3843" max="3850" width="12" style="90" customWidth="1"/>
    <col min="3851" max="3851" width="12" style="90" bestFit="1" customWidth="1"/>
    <col min="3852" max="4097" width="9.140625" style="90"/>
    <col min="4098" max="4098" width="72.140625" style="90" customWidth="1"/>
    <col min="4099" max="4106" width="12" style="90" customWidth="1"/>
    <col min="4107" max="4107" width="12" style="90" bestFit="1" customWidth="1"/>
    <col min="4108" max="4353" width="9.140625" style="90"/>
    <col min="4354" max="4354" width="72.140625" style="90" customWidth="1"/>
    <col min="4355" max="4362" width="12" style="90" customWidth="1"/>
    <col min="4363" max="4363" width="12" style="90" bestFit="1" customWidth="1"/>
    <col min="4364" max="4609" width="9.140625" style="90"/>
    <col min="4610" max="4610" width="72.140625" style="90" customWidth="1"/>
    <col min="4611" max="4618" width="12" style="90" customWidth="1"/>
    <col min="4619" max="4619" width="12" style="90" bestFit="1" customWidth="1"/>
    <col min="4620" max="4865" width="9.140625" style="90"/>
    <col min="4866" max="4866" width="72.140625" style="90" customWidth="1"/>
    <col min="4867" max="4874" width="12" style="90" customWidth="1"/>
    <col min="4875" max="4875" width="12" style="90" bestFit="1" customWidth="1"/>
    <col min="4876" max="5121" width="9.140625" style="90"/>
    <col min="5122" max="5122" width="72.140625" style="90" customWidth="1"/>
    <col min="5123" max="5130" width="12" style="90" customWidth="1"/>
    <col min="5131" max="5131" width="12" style="90" bestFit="1" customWidth="1"/>
    <col min="5132" max="5377" width="9.140625" style="90"/>
    <col min="5378" max="5378" width="72.140625" style="90" customWidth="1"/>
    <col min="5379" max="5386" width="12" style="90" customWidth="1"/>
    <col min="5387" max="5387" width="12" style="90" bestFit="1" customWidth="1"/>
    <col min="5388" max="5633" width="9.140625" style="90"/>
    <col min="5634" max="5634" width="72.140625" style="90" customWidth="1"/>
    <col min="5635" max="5642" width="12" style="90" customWidth="1"/>
    <col min="5643" max="5643" width="12" style="90" bestFit="1" customWidth="1"/>
    <col min="5644" max="5889" width="9.140625" style="90"/>
    <col min="5890" max="5890" width="72.140625" style="90" customWidth="1"/>
    <col min="5891" max="5898" width="12" style="90" customWidth="1"/>
    <col min="5899" max="5899" width="12" style="90" bestFit="1" customWidth="1"/>
    <col min="5900" max="6145" width="9.140625" style="90"/>
    <col min="6146" max="6146" width="72.140625" style="90" customWidth="1"/>
    <col min="6147" max="6154" width="12" style="90" customWidth="1"/>
    <col min="6155" max="6155" width="12" style="90" bestFit="1" customWidth="1"/>
    <col min="6156" max="6401" width="9.140625" style="90"/>
    <col min="6402" max="6402" width="72.140625" style="90" customWidth="1"/>
    <col min="6403" max="6410" width="12" style="90" customWidth="1"/>
    <col min="6411" max="6411" width="12" style="90" bestFit="1" customWidth="1"/>
    <col min="6412" max="6657" width="9.140625" style="90"/>
    <col min="6658" max="6658" width="72.140625" style="90" customWidth="1"/>
    <col min="6659" max="6666" width="12" style="90" customWidth="1"/>
    <col min="6667" max="6667" width="12" style="90" bestFit="1" customWidth="1"/>
    <col min="6668" max="6913" width="9.140625" style="90"/>
    <col min="6914" max="6914" width="72.140625" style="90" customWidth="1"/>
    <col min="6915" max="6922" width="12" style="90" customWidth="1"/>
    <col min="6923" max="6923" width="12" style="90" bestFit="1" customWidth="1"/>
    <col min="6924" max="7169" width="9.140625" style="90"/>
    <col min="7170" max="7170" width="72.140625" style="90" customWidth="1"/>
    <col min="7171" max="7178" width="12" style="90" customWidth="1"/>
    <col min="7179" max="7179" width="12" style="90" bestFit="1" customWidth="1"/>
    <col min="7180" max="7425" width="9.140625" style="90"/>
    <col min="7426" max="7426" width="72.140625" style="90" customWidth="1"/>
    <col min="7427" max="7434" width="12" style="90" customWidth="1"/>
    <col min="7435" max="7435" width="12" style="90" bestFit="1" customWidth="1"/>
    <col min="7436" max="7681" width="9.140625" style="90"/>
    <col min="7682" max="7682" width="72.140625" style="90" customWidth="1"/>
    <col min="7683" max="7690" width="12" style="90" customWidth="1"/>
    <col min="7691" max="7691" width="12" style="90" bestFit="1" customWidth="1"/>
    <col min="7692" max="7937" width="9.140625" style="90"/>
    <col min="7938" max="7938" width="72.140625" style="90" customWidth="1"/>
    <col min="7939" max="7946" width="12" style="90" customWidth="1"/>
    <col min="7947" max="7947" width="12" style="90" bestFit="1" customWidth="1"/>
    <col min="7948" max="8193" width="9.140625" style="90"/>
    <col min="8194" max="8194" width="72.140625" style="90" customWidth="1"/>
    <col min="8195" max="8202" width="12" style="90" customWidth="1"/>
    <col min="8203" max="8203" width="12" style="90" bestFit="1" customWidth="1"/>
    <col min="8204" max="8449" width="9.140625" style="90"/>
    <col min="8450" max="8450" width="72.140625" style="90" customWidth="1"/>
    <col min="8451" max="8458" width="12" style="90" customWidth="1"/>
    <col min="8459" max="8459" width="12" style="90" bestFit="1" customWidth="1"/>
    <col min="8460" max="8705" width="9.140625" style="90"/>
    <col min="8706" max="8706" width="72.140625" style="90" customWidth="1"/>
    <col min="8707" max="8714" width="12" style="90" customWidth="1"/>
    <col min="8715" max="8715" width="12" style="90" bestFit="1" customWidth="1"/>
    <col min="8716" max="8961" width="9.140625" style="90"/>
    <col min="8962" max="8962" width="72.140625" style="90" customWidth="1"/>
    <col min="8963" max="8970" width="12" style="90" customWidth="1"/>
    <col min="8971" max="8971" width="12" style="90" bestFit="1" customWidth="1"/>
    <col min="8972" max="9217" width="9.140625" style="90"/>
    <col min="9218" max="9218" width="72.140625" style="90" customWidth="1"/>
    <col min="9219" max="9226" width="12" style="90" customWidth="1"/>
    <col min="9227" max="9227" width="12" style="90" bestFit="1" customWidth="1"/>
    <col min="9228" max="9473" width="9.140625" style="90"/>
    <col min="9474" max="9474" width="72.140625" style="90" customWidth="1"/>
    <col min="9475" max="9482" width="12" style="90" customWidth="1"/>
    <col min="9483" max="9483" width="12" style="90" bestFit="1" customWidth="1"/>
    <col min="9484" max="9729" width="9.140625" style="90"/>
    <col min="9730" max="9730" width="72.140625" style="90" customWidth="1"/>
    <col min="9731" max="9738" width="12" style="90" customWidth="1"/>
    <col min="9739" max="9739" width="12" style="90" bestFit="1" customWidth="1"/>
    <col min="9740" max="9985" width="9.140625" style="90"/>
    <col min="9986" max="9986" width="72.140625" style="90" customWidth="1"/>
    <col min="9987" max="9994" width="12" style="90" customWidth="1"/>
    <col min="9995" max="9995" width="12" style="90" bestFit="1" customWidth="1"/>
    <col min="9996" max="10241" width="9.140625" style="90"/>
    <col min="10242" max="10242" width="72.140625" style="90" customWidth="1"/>
    <col min="10243" max="10250" width="12" style="90" customWidth="1"/>
    <col min="10251" max="10251" width="12" style="90" bestFit="1" customWidth="1"/>
    <col min="10252" max="10497" width="9.140625" style="90"/>
    <col min="10498" max="10498" width="72.140625" style="90" customWidth="1"/>
    <col min="10499" max="10506" width="12" style="90" customWidth="1"/>
    <col min="10507" max="10507" width="12" style="90" bestFit="1" customWidth="1"/>
    <col min="10508" max="10753" width="9.140625" style="90"/>
    <col min="10754" max="10754" width="72.140625" style="90" customWidth="1"/>
    <col min="10755" max="10762" width="12" style="90" customWidth="1"/>
    <col min="10763" max="10763" width="12" style="90" bestFit="1" customWidth="1"/>
    <col min="10764" max="11009" width="9.140625" style="90"/>
    <col min="11010" max="11010" width="72.140625" style="90" customWidth="1"/>
    <col min="11011" max="11018" width="12" style="90" customWidth="1"/>
    <col min="11019" max="11019" width="12" style="90" bestFit="1" customWidth="1"/>
    <col min="11020" max="11265" width="9.140625" style="90"/>
    <col min="11266" max="11266" width="72.140625" style="90" customWidth="1"/>
    <col min="11267" max="11274" width="12" style="90" customWidth="1"/>
    <col min="11275" max="11275" width="12" style="90" bestFit="1" customWidth="1"/>
    <col min="11276" max="11521" width="9.140625" style="90"/>
    <col min="11522" max="11522" width="72.140625" style="90" customWidth="1"/>
    <col min="11523" max="11530" width="12" style="90" customWidth="1"/>
    <col min="11531" max="11531" width="12" style="90" bestFit="1" customWidth="1"/>
    <col min="11532" max="11777" width="9.140625" style="90"/>
    <col min="11778" max="11778" width="72.140625" style="90" customWidth="1"/>
    <col min="11779" max="11786" width="12" style="90" customWidth="1"/>
    <col min="11787" max="11787" width="12" style="90" bestFit="1" customWidth="1"/>
    <col min="11788" max="12033" width="9.140625" style="90"/>
    <col min="12034" max="12034" width="72.140625" style="90" customWidth="1"/>
    <col min="12035" max="12042" width="12" style="90" customWidth="1"/>
    <col min="12043" max="12043" width="12" style="90" bestFit="1" customWidth="1"/>
    <col min="12044" max="12289" width="9.140625" style="90"/>
    <col min="12290" max="12290" width="72.140625" style="90" customWidth="1"/>
    <col min="12291" max="12298" width="12" style="90" customWidth="1"/>
    <col min="12299" max="12299" width="12" style="90" bestFit="1" customWidth="1"/>
    <col min="12300" max="12545" width="9.140625" style="90"/>
    <col min="12546" max="12546" width="72.140625" style="90" customWidth="1"/>
    <col min="12547" max="12554" width="12" style="90" customWidth="1"/>
    <col min="12555" max="12555" width="12" style="90" bestFit="1" customWidth="1"/>
    <col min="12556" max="12801" width="9.140625" style="90"/>
    <col min="12802" max="12802" width="72.140625" style="90" customWidth="1"/>
    <col min="12803" max="12810" width="12" style="90" customWidth="1"/>
    <col min="12811" max="12811" width="12" style="90" bestFit="1" customWidth="1"/>
    <col min="12812" max="13057" width="9.140625" style="90"/>
    <col min="13058" max="13058" width="72.140625" style="90" customWidth="1"/>
    <col min="13059" max="13066" width="12" style="90" customWidth="1"/>
    <col min="13067" max="13067" width="12" style="90" bestFit="1" customWidth="1"/>
    <col min="13068" max="13313" width="9.140625" style="90"/>
    <col min="13314" max="13314" width="72.140625" style="90" customWidth="1"/>
    <col min="13315" max="13322" width="12" style="90" customWidth="1"/>
    <col min="13323" max="13323" width="12" style="90" bestFit="1" customWidth="1"/>
    <col min="13324" max="13569" width="9.140625" style="90"/>
    <col min="13570" max="13570" width="72.140625" style="90" customWidth="1"/>
    <col min="13571" max="13578" width="12" style="90" customWidth="1"/>
    <col min="13579" max="13579" width="12" style="90" bestFit="1" customWidth="1"/>
    <col min="13580" max="13825" width="9.140625" style="90"/>
    <col min="13826" max="13826" width="72.140625" style="90" customWidth="1"/>
    <col min="13827" max="13834" width="12" style="90" customWidth="1"/>
    <col min="13835" max="13835" width="12" style="90" bestFit="1" customWidth="1"/>
    <col min="13836" max="14081" width="9.140625" style="90"/>
    <col min="14082" max="14082" width="72.140625" style="90" customWidth="1"/>
    <col min="14083" max="14090" width="12" style="90" customWidth="1"/>
    <col min="14091" max="14091" width="12" style="90" bestFit="1" customWidth="1"/>
    <col min="14092" max="14337" width="9.140625" style="90"/>
    <col min="14338" max="14338" width="72.140625" style="90" customWidth="1"/>
    <col min="14339" max="14346" width="12" style="90" customWidth="1"/>
    <col min="14347" max="14347" width="12" style="90" bestFit="1" customWidth="1"/>
    <col min="14348" max="14593" width="9.140625" style="90"/>
    <col min="14594" max="14594" width="72.140625" style="90" customWidth="1"/>
    <col min="14595" max="14602" width="12" style="90" customWidth="1"/>
    <col min="14603" max="14603" width="12" style="90" bestFit="1" customWidth="1"/>
    <col min="14604" max="14849" width="9.140625" style="90"/>
    <col min="14850" max="14850" width="72.140625" style="90" customWidth="1"/>
    <col min="14851" max="14858" width="12" style="90" customWidth="1"/>
    <col min="14859" max="14859" width="12" style="90" bestFit="1" customWidth="1"/>
    <col min="14860" max="15105" width="9.140625" style="90"/>
    <col min="15106" max="15106" width="72.140625" style="90" customWidth="1"/>
    <col min="15107" max="15114" width="12" style="90" customWidth="1"/>
    <col min="15115" max="15115" width="12" style="90" bestFit="1" customWidth="1"/>
    <col min="15116" max="15361" width="9.140625" style="90"/>
    <col min="15362" max="15362" width="72.140625" style="90" customWidth="1"/>
    <col min="15363" max="15370" width="12" style="90" customWidth="1"/>
    <col min="15371" max="15371" width="12" style="90" bestFit="1" customWidth="1"/>
    <col min="15372" max="15617" width="9.140625" style="90"/>
    <col min="15618" max="15618" width="72.140625" style="90" customWidth="1"/>
    <col min="15619" max="15626" width="12" style="90" customWidth="1"/>
    <col min="15627" max="15627" width="12" style="90" bestFit="1" customWidth="1"/>
    <col min="15628" max="15873" width="9.140625" style="90"/>
    <col min="15874" max="15874" width="72.140625" style="90" customWidth="1"/>
    <col min="15875" max="15882" width="12" style="90" customWidth="1"/>
    <col min="15883" max="15883" width="12" style="90" bestFit="1" customWidth="1"/>
    <col min="15884" max="16129" width="9.140625" style="90"/>
    <col min="16130" max="16130" width="72.140625" style="90" customWidth="1"/>
    <col min="16131" max="16138" width="12" style="90" customWidth="1"/>
    <col min="16139" max="16139" width="12" style="90" bestFit="1" customWidth="1"/>
    <col min="16140" max="16384" width="9.140625" style="90"/>
  </cols>
  <sheetData>
    <row r="1" spans="1:10">
      <c r="A1" s="89" t="s">
        <v>89</v>
      </c>
      <c r="C1" s="90"/>
      <c r="D1" s="91"/>
      <c r="J1" s="90"/>
    </row>
    <row r="2" spans="1:10">
      <c r="A2" s="93"/>
      <c r="J2" s="90"/>
    </row>
    <row r="3" spans="1:10">
      <c r="B3" s="94" t="s">
        <v>7</v>
      </c>
      <c r="J3" s="90"/>
    </row>
    <row r="4" spans="1:10">
      <c r="B4" s="95" t="str">
        <f>B19</f>
        <v>Source Category</v>
      </c>
      <c r="C4" s="95" t="str">
        <f>PROPER(VLOOKUP(C60,fips_xref!$A$5:$B$26,2,FALSE))</f>
        <v>Delta</v>
      </c>
      <c r="D4" s="95" t="str">
        <f>PROPER(VLOOKUP(D60,fips_xref!$A$5:$B$26,2,FALSE))</f>
        <v>Garfield</v>
      </c>
      <c r="E4" s="95" t="str">
        <f>PROPER(VLOOKUP(E60,fips_xref!$A$5:$B$26,2,FALSE))</f>
        <v>Gunnison</v>
      </c>
      <c r="F4" s="95" t="str">
        <f>PROPER(VLOOKUP(F60,fips_xref!$A$5:$B$26,2,FALSE))</f>
        <v>Mesa</v>
      </c>
      <c r="G4" s="95" t="str">
        <f>PROPER(VLOOKUP(G60,fips_xref!$A$5:$B$26,2,FALSE))</f>
        <v>Moffat</v>
      </c>
      <c r="H4" s="95" t="str">
        <f>PROPER(VLOOKUP(H60,fips_xref!$A$5:$B$26,2,FALSE))</f>
        <v>Rio Blanco</v>
      </c>
      <c r="I4" s="95" t="str">
        <f>PROPER(VLOOKUP(I60,fips_xref!$A$5:$B$26,2,FALSE))</f>
        <v>Routt</v>
      </c>
      <c r="J4" s="95" t="s">
        <v>26</v>
      </c>
    </row>
    <row r="5" spans="1:10">
      <c r="B5" s="5" t="s">
        <v>159</v>
      </c>
      <c r="C5" s="96">
        <f t="shared" ref="C5:I5" si="0">VLOOKUP($B5,$B$20:$I$45,COLUMN(B1),FALSE)</f>
        <v>0</v>
      </c>
      <c r="D5" s="96">
        <f>VLOOKUP($B5,$B$20:$I$45,COLUMN(C1),FALSE)</f>
        <v>3.3884589524609243</v>
      </c>
      <c r="E5" s="96">
        <f t="shared" si="0"/>
        <v>2.2771901562237393E-2</v>
      </c>
      <c r="F5" s="96">
        <f t="shared" si="0"/>
        <v>6.8315704686712178E-2</v>
      </c>
      <c r="G5" s="96">
        <f t="shared" si="0"/>
        <v>0.10930512749873948</v>
      </c>
      <c r="H5" s="96">
        <f t="shared" si="0"/>
        <v>0.4691011721820903</v>
      </c>
      <c r="I5" s="96">
        <f t="shared" si="0"/>
        <v>9.1087606248949574E-3</v>
      </c>
      <c r="J5" s="96">
        <f t="shared" ref="J5:J14" si="1">SUM(C5:I5)</f>
        <v>4.0670616190155986</v>
      </c>
    </row>
    <row r="6" spans="1:10">
      <c r="B6" s="5" t="s">
        <v>172</v>
      </c>
      <c r="C6" s="96">
        <f t="shared" ref="C6:C10" si="2">VLOOKUP($B6,$B$20:$I$45,COLUMN(B2),FALSE)</f>
        <v>1.671012625915437E-3</v>
      </c>
      <c r="D6" s="96">
        <f t="shared" ref="D6:D10" si="3">VLOOKUP($B6,$B$20:$I$45,COLUMN(C2),FALSE)</f>
        <v>11.655313065760174</v>
      </c>
      <c r="E6" s="96">
        <f t="shared" ref="E6:E10" si="4">VLOOKUP($B6,$B$20:$I$45,COLUMN(D2),FALSE)</f>
        <v>1.671012625915437E-2</v>
      </c>
      <c r="F6" s="96">
        <f t="shared" ref="F6:F10" si="5">VLOOKUP($B6,$B$20:$I$45,COLUMN(E2),FALSE)</f>
        <v>1.2432333936810851</v>
      </c>
      <c r="G6" s="96">
        <f t="shared" ref="G6:G10" si="6">VLOOKUP($B6,$B$20:$I$45,COLUMN(F2),FALSE)</f>
        <v>0.71352239126589168</v>
      </c>
      <c r="H6" s="96">
        <f t="shared" ref="H6:H10" si="7">VLOOKUP($B6,$B$20:$I$45,COLUMN(G2),FALSE)</f>
        <v>3.1866210776207384</v>
      </c>
      <c r="I6" s="96">
        <f t="shared" ref="I6:I10" si="8">VLOOKUP($B6,$B$20:$I$45,COLUMN(H2),FALSE)</f>
        <v>4.3446328273801363E-2</v>
      </c>
      <c r="J6" s="96">
        <f t="shared" ref="J6:J10" si="9">SUM(C6:I6)</f>
        <v>16.86051739548676</v>
      </c>
    </row>
    <row r="7" spans="1:10">
      <c r="B7" s="5" t="s">
        <v>171</v>
      </c>
      <c r="C7" s="96">
        <f t="shared" si="2"/>
        <v>3.1626249716063854E-3</v>
      </c>
      <c r="D7" s="96">
        <f t="shared" si="3"/>
        <v>22.059309176954539</v>
      </c>
      <c r="E7" s="96">
        <f t="shared" si="4"/>
        <v>3.1626249716063856E-2</v>
      </c>
      <c r="F7" s="96">
        <f t="shared" si="5"/>
        <v>2.3529929788751507</v>
      </c>
      <c r="G7" s="96">
        <f t="shared" si="6"/>
        <v>1.3504408628759268</v>
      </c>
      <c r="H7" s="96">
        <f t="shared" si="7"/>
        <v>6.0311258208533767</v>
      </c>
      <c r="I7" s="96">
        <f t="shared" si="8"/>
        <v>8.2228249261766029E-2</v>
      </c>
      <c r="J7" s="96">
        <f t="shared" si="9"/>
        <v>31.910885963508427</v>
      </c>
    </row>
    <row r="8" spans="1:10">
      <c r="B8" s="5" t="s">
        <v>160</v>
      </c>
      <c r="C8" s="96">
        <f t="shared" si="2"/>
        <v>2.8912054061081861E-4</v>
      </c>
      <c r="D8" s="96">
        <f t="shared" si="3"/>
        <v>2.0166157707604597</v>
      </c>
      <c r="E8" s="96">
        <f t="shared" si="4"/>
        <v>2.8912054061081861E-3</v>
      </c>
      <c r="F8" s="96">
        <f t="shared" si="5"/>
        <v>0.21510568221444903</v>
      </c>
      <c r="G8" s="96">
        <f t="shared" si="6"/>
        <v>0.12345447084081955</v>
      </c>
      <c r="H8" s="96">
        <f t="shared" si="7"/>
        <v>0.5513528709448311</v>
      </c>
      <c r="I8" s="96">
        <f t="shared" si="8"/>
        <v>7.5171340558812839E-3</v>
      </c>
      <c r="J8" s="96">
        <f t="shared" si="9"/>
        <v>2.9172262547631593</v>
      </c>
    </row>
    <row r="9" spans="1:10">
      <c r="B9" s="5" t="s">
        <v>166</v>
      </c>
      <c r="C9" s="96">
        <f t="shared" si="2"/>
        <v>4.2376950269399655E-3</v>
      </c>
      <c r="D9" s="96">
        <f t="shared" si="3"/>
        <v>29.557922812906259</v>
      </c>
      <c r="E9" s="96">
        <f t="shared" si="4"/>
        <v>4.2376950269399652E-2</v>
      </c>
      <c r="F9" s="96">
        <f t="shared" si="5"/>
        <v>3.1528451000433342</v>
      </c>
      <c r="G9" s="96">
        <f t="shared" si="6"/>
        <v>1.8094957765033655</v>
      </c>
      <c r="H9" s="96">
        <f t="shared" si="7"/>
        <v>8.0812844163745137</v>
      </c>
      <c r="I9" s="96">
        <f t="shared" si="8"/>
        <v>0.11018007070043911</v>
      </c>
      <c r="J9" s="96">
        <f t="shared" si="9"/>
        <v>42.758342821824257</v>
      </c>
    </row>
    <row r="10" spans="1:10">
      <c r="B10" s="5" t="s">
        <v>109</v>
      </c>
      <c r="C10" s="96">
        <f t="shared" si="2"/>
        <v>2.1551189166169546E-5</v>
      </c>
      <c r="D10" s="96">
        <f t="shared" si="3"/>
        <v>0.15031954443403259</v>
      </c>
      <c r="E10" s="96">
        <f t="shared" si="4"/>
        <v>2.1551189166169548E-4</v>
      </c>
      <c r="F10" s="96">
        <f t="shared" si="5"/>
        <v>1.6034084739630142E-2</v>
      </c>
      <c r="G10" s="96">
        <f t="shared" si="6"/>
        <v>9.2023577739543966E-3</v>
      </c>
      <c r="H10" s="96">
        <f t="shared" si="7"/>
        <v>4.1098117739885323E-2</v>
      </c>
      <c r="I10" s="96">
        <f t="shared" si="8"/>
        <v>5.6033091832040827E-4</v>
      </c>
      <c r="J10" s="96">
        <f t="shared" si="9"/>
        <v>0.2174514986866507</v>
      </c>
    </row>
    <row r="11" spans="1:10">
      <c r="B11" s="5" t="s">
        <v>167</v>
      </c>
      <c r="C11" s="96">
        <f t="shared" ref="C11:I13" si="10">VLOOKUP($B11,$B$20:$I$45,COLUMN(B4),FALSE)</f>
        <v>8.4808344166342547E-4</v>
      </c>
      <c r="D11" s="96">
        <f t="shared" si="10"/>
        <v>5.9153820056023925</v>
      </c>
      <c r="E11" s="96">
        <f t="shared" si="10"/>
        <v>8.4808344166342545E-3</v>
      </c>
      <c r="F11" s="96">
        <f t="shared" si="10"/>
        <v>0.63097408059758853</v>
      </c>
      <c r="G11" s="96">
        <f t="shared" si="10"/>
        <v>0.36213162959028267</v>
      </c>
      <c r="H11" s="96">
        <f t="shared" si="10"/>
        <v>1.6172951232521524</v>
      </c>
      <c r="I11" s="96">
        <f t="shared" si="10"/>
        <v>2.2050169483249064E-2</v>
      </c>
      <c r="J11" s="96">
        <f t="shared" si="1"/>
        <v>8.5571619263839622</v>
      </c>
    </row>
    <row r="12" spans="1:10">
      <c r="B12" s="5" t="s">
        <v>168</v>
      </c>
      <c r="C12" s="96">
        <f t="shared" si="10"/>
        <v>0.86418765125487207</v>
      </c>
      <c r="D12" s="96">
        <f t="shared" si="10"/>
        <v>6027.7088675027335</v>
      </c>
      <c r="E12" s="96">
        <f t="shared" si="10"/>
        <v>8.6418765125487216</v>
      </c>
      <c r="F12" s="96">
        <f t="shared" si="10"/>
        <v>642.95561253362484</v>
      </c>
      <c r="G12" s="96">
        <f t="shared" si="10"/>
        <v>369.00812708583044</v>
      </c>
      <c r="H12" s="96">
        <f t="shared" si="10"/>
        <v>1648.005850943041</v>
      </c>
      <c r="I12" s="96">
        <f t="shared" si="10"/>
        <v>22.468878932626676</v>
      </c>
      <c r="J12" s="96">
        <f t="shared" si="1"/>
        <v>8719.6534011616586</v>
      </c>
    </row>
    <row r="13" spans="1:10">
      <c r="B13" s="5" t="s">
        <v>111</v>
      </c>
      <c r="C13" s="96">
        <f t="shared" si="10"/>
        <v>5.7436730008870468E-5</v>
      </c>
      <c r="D13" s="96">
        <f t="shared" si="10"/>
        <v>0.40062119181187156</v>
      </c>
      <c r="E13" s="96">
        <f t="shared" si="10"/>
        <v>5.7436730008870475E-4</v>
      </c>
      <c r="F13" s="96">
        <f t="shared" si="10"/>
        <v>4.273292712659963E-2</v>
      </c>
      <c r="G13" s="96">
        <f t="shared" si="10"/>
        <v>2.4525483713787693E-2</v>
      </c>
      <c r="H13" s="96">
        <f t="shared" si="10"/>
        <v>0.10953184412691598</v>
      </c>
      <c r="I13" s="96">
        <f t="shared" si="10"/>
        <v>1.4933549802306322E-3</v>
      </c>
      <c r="J13" s="96">
        <f t="shared" si="1"/>
        <v>0.57953660578950306</v>
      </c>
    </row>
    <row r="14" spans="1:10">
      <c r="B14" s="90" t="s">
        <v>116</v>
      </c>
      <c r="C14" s="96">
        <f>SUMIF($A$20:$A$45,"N",C$20:C$45)</f>
        <v>1.8810525442184971E-3</v>
      </c>
      <c r="D14" s="96">
        <f t="shared" ref="D14:I14" si="11">SUMIF($A$20:$A$45,"N",D$20:D$45)</f>
        <v>154.49107679773658</v>
      </c>
      <c r="E14" s="96">
        <f t="shared" si="11"/>
        <v>0.96888267128769945</v>
      </c>
      <c r="F14" s="96">
        <f>SUMIF($A$20:$A$45,"N",F$20:F$45)</f>
        <v>4.2497195304351045</v>
      </c>
      <c r="G14" s="96">
        <f>SUMIF($A$20:$A$45,"N",G$20:G$45)</f>
        <v>5.3635557364397677</v>
      </c>
      <c r="H14" s="96">
        <f t="shared" si="11"/>
        <v>23.158653406242266</v>
      </c>
      <c r="I14" s="96">
        <f t="shared" si="11"/>
        <v>0.42893622448788671</v>
      </c>
      <c r="J14" s="96">
        <f t="shared" si="1"/>
        <v>188.66270541917353</v>
      </c>
    </row>
    <row r="15" spans="1:10">
      <c r="A15" s="52"/>
      <c r="B15" s="53" t="s">
        <v>6</v>
      </c>
      <c r="C15" s="96">
        <f>SUM(C$5:C$14)</f>
        <v>0.8763562283250016</v>
      </c>
      <c r="D15" s="96">
        <f t="shared" ref="D15:G15" si="12">SUM(D$5:D$14)</f>
        <v>6257.3438868211606</v>
      </c>
      <c r="E15" s="96">
        <f t="shared" si="12"/>
        <v>9.7364063306577702</v>
      </c>
      <c r="F15" s="96">
        <f t="shared" si="12"/>
        <v>654.92756601602446</v>
      </c>
      <c r="G15" s="96">
        <f t="shared" si="12"/>
        <v>378.87376092233296</v>
      </c>
      <c r="H15" s="96">
        <f>SUM(H5:H14)</f>
        <v>1691.2519147923779</v>
      </c>
      <c r="I15" s="96">
        <f>SUM(I5:I14)</f>
        <v>23.174399555413146</v>
      </c>
      <c r="J15" s="96">
        <f>SUM(J5:J14)</f>
        <v>9016.1842906662914</v>
      </c>
    </row>
    <row r="16" spans="1:10">
      <c r="C16" s="112" t="b">
        <f>C15=C46</f>
        <v>1</v>
      </c>
      <c r="D16" s="112" t="b">
        <f t="shared" ref="D16:G16" si="13">D15=D46</f>
        <v>1</v>
      </c>
      <c r="E16" s="112" t="b">
        <f t="shared" si="13"/>
        <v>1</v>
      </c>
      <c r="F16" s="112" t="b">
        <f t="shared" si="13"/>
        <v>1</v>
      </c>
      <c r="G16" s="112" t="b">
        <f t="shared" si="13"/>
        <v>1</v>
      </c>
      <c r="H16" s="112" t="b">
        <f>H15=H46</f>
        <v>1</v>
      </c>
      <c r="I16" s="112" t="b">
        <f t="shared" ref="I16:J16" si="14">I15=I46</f>
        <v>1</v>
      </c>
      <c r="J16" s="112" t="b">
        <f t="shared" si="14"/>
        <v>1</v>
      </c>
    </row>
    <row r="17" spans="1:10">
      <c r="C17" s="97"/>
      <c r="D17" s="97"/>
      <c r="E17" s="97"/>
      <c r="F17" s="97"/>
      <c r="G17" s="97"/>
      <c r="H17" s="97"/>
      <c r="I17" s="97"/>
      <c r="J17" s="97"/>
    </row>
    <row r="18" spans="1:10">
      <c r="B18" s="94" t="s">
        <v>8</v>
      </c>
    </row>
    <row r="19" spans="1:10">
      <c r="A19" s="95"/>
      <c r="B19" s="95" t="str">
        <f t="shared" ref="B19:I34" si="15">B60</f>
        <v>Source Category</v>
      </c>
      <c r="C19" s="95" t="str">
        <f>PROPER(VLOOKUP(C60,fips_xref!$A$5:$B$26,2,FALSE))</f>
        <v>Delta</v>
      </c>
      <c r="D19" s="95" t="str">
        <f>PROPER(VLOOKUP(D60,fips_xref!$A$5:$B$26,2,FALSE))</f>
        <v>Garfield</v>
      </c>
      <c r="E19" s="95" t="str">
        <f>PROPER(VLOOKUP(E60,fips_xref!$A$5:$B$26,2,FALSE))</f>
        <v>Gunnison</v>
      </c>
      <c r="F19" s="95" t="str">
        <f>PROPER(VLOOKUP(F60,fips_xref!$A$5:$B$26,2,FALSE))</f>
        <v>Mesa</v>
      </c>
      <c r="G19" s="95" t="str">
        <f>PROPER(VLOOKUP(G60,fips_xref!$A$5:$B$26,2,FALSE))</f>
        <v>Moffat</v>
      </c>
      <c r="H19" s="95" t="str">
        <f>PROPER(VLOOKUP(H60,fips_xref!$A$5:$B$26,2,FALSE))</f>
        <v>Rio Blanco</v>
      </c>
      <c r="I19" s="95" t="str">
        <f>PROPER(VLOOKUP(I60,fips_xref!$A$5:$B$26,2,FALSE))</f>
        <v>Routt</v>
      </c>
      <c r="J19" s="95" t="s">
        <v>26</v>
      </c>
    </row>
    <row r="20" spans="1:10">
      <c r="A20" s="90" t="str">
        <f>VLOOKUP($B20,by_src_allpol!$V$22:$W$47,2,FALSE)</f>
        <v>N</v>
      </c>
      <c r="B20" s="90" t="str">
        <f t="shared" si="15"/>
        <v>Construction Dust, Fugitive</v>
      </c>
      <c r="C20" s="98">
        <f t="shared" si="15"/>
        <v>0</v>
      </c>
      <c r="D20" s="98">
        <f t="shared" si="15"/>
        <v>3.4644610556809701</v>
      </c>
      <c r="E20" s="98">
        <f t="shared" si="15"/>
        <v>2.3282668384952753E-2</v>
      </c>
      <c r="F20" s="98">
        <f t="shared" si="15"/>
        <v>6.984800515485827E-2</v>
      </c>
      <c r="G20" s="98">
        <f t="shared" si="15"/>
        <v>0.11175680824777322</v>
      </c>
      <c r="H20" s="98">
        <f t="shared" si="15"/>
        <v>0.47962296873002674</v>
      </c>
      <c r="I20" s="98">
        <f t="shared" si="15"/>
        <v>9.3130673539811026E-3</v>
      </c>
      <c r="J20" s="98">
        <f t="shared" ref="J20:J45" si="16">SUM(C20:I20)</f>
        <v>4.158284573552562</v>
      </c>
    </row>
    <row r="21" spans="1:10">
      <c r="A21" s="90" t="str">
        <f>VLOOKUP($B21,by_src_allpol!$V$22:$W$47,2,FALSE)</f>
        <v>N</v>
      </c>
      <c r="B21" s="90" t="str">
        <f t="shared" si="15"/>
        <v>Construction Dust, Wind Erosion</v>
      </c>
      <c r="C21" s="98">
        <f t="shared" si="15"/>
        <v>0</v>
      </c>
      <c r="D21" s="98">
        <f t="shared" si="15"/>
        <v>9.3858688283339742</v>
      </c>
      <c r="E21" s="98">
        <f t="shared" si="15"/>
        <v>6.3077075459233689E-2</v>
      </c>
      <c r="F21" s="98">
        <f t="shared" si="15"/>
        <v>0.18923122637770109</v>
      </c>
      <c r="G21" s="98">
        <f t="shared" si="15"/>
        <v>0.30276996220432173</v>
      </c>
      <c r="H21" s="98">
        <f t="shared" si="15"/>
        <v>1.2993877544602142</v>
      </c>
      <c r="I21" s="98">
        <f t="shared" si="15"/>
        <v>2.523083018369348E-2</v>
      </c>
      <c r="J21" s="98">
        <f t="shared" si="16"/>
        <v>11.265565677019138</v>
      </c>
    </row>
    <row r="22" spans="1:10">
      <c r="A22" s="90" t="str">
        <f>VLOOKUP($B22,by_src_allpol!$V$22:$W$47,2,FALSE)</f>
        <v>N</v>
      </c>
      <c r="B22" s="90" t="str">
        <f t="shared" si="15"/>
        <v>Construction Traffic, Pipeline - Idling</v>
      </c>
      <c r="C22" s="98">
        <f t="shared" si="15"/>
        <v>0</v>
      </c>
      <c r="D22" s="98">
        <f t="shared" si="15"/>
        <v>1.1124281990480482E-3</v>
      </c>
      <c r="E22" s="98">
        <f t="shared" si="15"/>
        <v>7.4759959613444097E-6</v>
      </c>
      <c r="F22" s="98">
        <f t="shared" si="15"/>
        <v>2.2427987884033231E-5</v>
      </c>
      <c r="G22" s="98">
        <f t="shared" si="15"/>
        <v>3.5884780614453168E-5</v>
      </c>
      <c r="H22" s="98">
        <f t="shared" si="15"/>
        <v>1.5400551680369484E-4</v>
      </c>
      <c r="I22" s="98">
        <f t="shared" si="15"/>
        <v>2.9903983845377641E-6</v>
      </c>
      <c r="J22" s="98">
        <f t="shared" si="16"/>
        <v>1.3352128786961119E-3</v>
      </c>
    </row>
    <row r="23" spans="1:10">
      <c r="A23" s="90" t="str">
        <f>VLOOKUP($B23,by_src_allpol!$V$22:$W$47,2,FALSE)</f>
        <v>N</v>
      </c>
      <c r="B23" s="90" t="str">
        <f t="shared" si="15"/>
        <v>Construction Traffic, Drilling - Idling</v>
      </c>
      <c r="C23" s="98">
        <f t="shared" si="15"/>
        <v>0</v>
      </c>
      <c r="D23" s="98">
        <f t="shared" si="15"/>
        <v>0.51242781091593714</v>
      </c>
      <c r="E23" s="98">
        <f t="shared" si="15"/>
        <v>3.4437352884135559E-3</v>
      </c>
      <c r="F23" s="98">
        <f t="shared" si="15"/>
        <v>1.0331205865240669E-2</v>
      </c>
      <c r="G23" s="98">
        <f t="shared" si="15"/>
        <v>1.6529929384385068E-2</v>
      </c>
      <c r="H23" s="98">
        <f t="shared" si="15"/>
        <v>7.0940946941319249E-2</v>
      </c>
      <c r="I23" s="98">
        <f t="shared" si="15"/>
        <v>1.3774941153654225E-3</v>
      </c>
      <c r="J23" s="98">
        <f t="shared" si="16"/>
        <v>0.61505112251066119</v>
      </c>
    </row>
    <row r="24" spans="1:10">
      <c r="A24" s="90" t="str">
        <f>VLOOKUP($B24,by_src_allpol!$V$22:$W$47,2,FALSE)</f>
        <v>N</v>
      </c>
      <c r="B24" s="90" t="str">
        <f t="shared" si="15"/>
        <v>Completion Traffic - Idling</v>
      </c>
      <c r="C24" s="98">
        <f t="shared" si="15"/>
        <v>0</v>
      </c>
      <c r="D24" s="98">
        <f t="shared" si="15"/>
        <v>1.1692544196112129</v>
      </c>
      <c r="E24" s="98">
        <f t="shared" si="15"/>
        <v>7.857892604914065E-3</v>
      </c>
      <c r="F24" s="98">
        <f t="shared" si="15"/>
        <v>2.3573677814742195E-2</v>
      </c>
      <c r="G24" s="98">
        <f t="shared" si="15"/>
        <v>3.7717884503587512E-2</v>
      </c>
      <c r="H24" s="98">
        <f t="shared" si="15"/>
        <v>0.16187258766122975</v>
      </c>
      <c r="I24" s="98">
        <f t="shared" si="15"/>
        <v>3.143157041965626E-3</v>
      </c>
      <c r="J24" s="98">
        <f t="shared" si="16"/>
        <v>1.4034196192376518</v>
      </c>
    </row>
    <row r="25" spans="1:10">
      <c r="A25" s="90" t="str">
        <f>VLOOKUP($B25,by_src_allpol!$V$22:$W$47,2,FALSE)</f>
        <v>N</v>
      </c>
      <c r="B25" s="90" t="str">
        <f t="shared" si="15"/>
        <v>Recompletion Traffic - Idling</v>
      </c>
      <c r="C25" s="98">
        <f t="shared" si="15"/>
        <v>0</v>
      </c>
      <c r="D25" s="98">
        <f t="shared" si="15"/>
        <v>0</v>
      </c>
      <c r="E25" s="98">
        <f t="shared" si="15"/>
        <v>0</v>
      </c>
      <c r="F25" s="98">
        <f t="shared" si="15"/>
        <v>0</v>
      </c>
      <c r="G25" s="98">
        <f t="shared" si="15"/>
        <v>0</v>
      </c>
      <c r="H25" s="98">
        <f t="shared" si="15"/>
        <v>0</v>
      </c>
      <c r="I25" s="98">
        <f t="shared" si="15"/>
        <v>0</v>
      </c>
      <c r="J25" s="98">
        <f t="shared" si="16"/>
        <v>0</v>
      </c>
    </row>
    <row r="26" spans="1:10">
      <c r="A26" s="90" t="str">
        <f>VLOOKUP($B26,by_src_allpol!$V$22:$W$47,2,FALSE)</f>
        <v>Y</v>
      </c>
      <c r="B26" s="90" t="str">
        <f t="shared" si="15"/>
        <v>Production Traffic - Idling</v>
      </c>
      <c r="C26" s="98">
        <f t="shared" si="15"/>
        <v>2.1551189166169546E-5</v>
      </c>
      <c r="D26" s="98">
        <f t="shared" si="15"/>
        <v>0.15031954443403259</v>
      </c>
      <c r="E26" s="98">
        <f t="shared" si="15"/>
        <v>2.1551189166169548E-4</v>
      </c>
      <c r="F26" s="98">
        <f t="shared" si="15"/>
        <v>1.6034084739630142E-2</v>
      </c>
      <c r="G26" s="98">
        <f t="shared" si="15"/>
        <v>9.2023577739543966E-3</v>
      </c>
      <c r="H26" s="98">
        <f t="shared" si="15"/>
        <v>4.1098117739885323E-2</v>
      </c>
      <c r="I26" s="98">
        <f t="shared" si="15"/>
        <v>5.6033091832040827E-4</v>
      </c>
      <c r="J26" s="98">
        <f t="shared" si="16"/>
        <v>0.2174514986866507</v>
      </c>
    </row>
    <row r="27" spans="1:10">
      <c r="A27" s="90" t="str">
        <f>VLOOKUP($B27,by_src_allpol!$V$22:$W$47,2,FALSE)</f>
        <v>N</v>
      </c>
      <c r="B27" s="90" t="str">
        <f t="shared" si="15"/>
        <v>Maintenance Operation Traffic - Idling</v>
      </c>
      <c r="C27" s="98">
        <f t="shared" si="15"/>
        <v>5.8823216175057748E-6</v>
      </c>
      <c r="D27" s="98">
        <f t="shared" si="15"/>
        <v>4.1029193282102777E-2</v>
      </c>
      <c r="E27" s="98">
        <f t="shared" si="15"/>
        <v>5.8823216175057743E-5</v>
      </c>
      <c r="F27" s="98">
        <f t="shared" si="15"/>
        <v>4.3764472834242965E-3</v>
      </c>
      <c r="G27" s="98">
        <f t="shared" si="15"/>
        <v>2.5117513306749657E-3</v>
      </c>
      <c r="H27" s="98">
        <f t="shared" si="15"/>
        <v>1.1217587324583512E-2</v>
      </c>
      <c r="I27" s="98">
        <f t="shared" si="15"/>
        <v>1.5294036205515014E-4</v>
      </c>
      <c r="J27" s="98">
        <f t="shared" si="16"/>
        <v>5.9352625120633266E-2</v>
      </c>
    </row>
    <row r="28" spans="1:10">
      <c r="A28" s="90" t="str">
        <f>VLOOKUP($B28,by_src_allpol!$V$22:$W$47,2,FALSE)</f>
        <v>Y</v>
      </c>
      <c r="B28" s="90" t="str">
        <f t="shared" si="15"/>
        <v>Employee Commuter Traffic - Idling</v>
      </c>
      <c r="C28" s="98">
        <f t="shared" si="15"/>
        <v>5.7436730008870468E-5</v>
      </c>
      <c r="D28" s="98">
        <f t="shared" si="15"/>
        <v>0.40062119181187156</v>
      </c>
      <c r="E28" s="98">
        <f t="shared" si="15"/>
        <v>5.7436730008870475E-4</v>
      </c>
      <c r="F28" s="98">
        <f t="shared" si="15"/>
        <v>4.273292712659963E-2</v>
      </c>
      <c r="G28" s="98">
        <f t="shared" si="15"/>
        <v>2.4525483713787693E-2</v>
      </c>
      <c r="H28" s="98">
        <f t="shared" si="15"/>
        <v>0.10953184412691598</v>
      </c>
      <c r="I28" s="98">
        <f t="shared" si="15"/>
        <v>1.4933549802306322E-3</v>
      </c>
      <c r="J28" s="98">
        <f t="shared" si="16"/>
        <v>0.57953660578950306</v>
      </c>
    </row>
    <row r="29" spans="1:10">
      <c r="A29" s="90" t="str">
        <f>VLOOKUP($B29,by_src_allpol!$V$22:$W$47,2,FALSE)</f>
        <v>N</v>
      </c>
      <c r="B29" s="90" t="str">
        <f t="shared" si="15"/>
        <v>Ancillary Traffic - Idling</v>
      </c>
      <c r="C29" s="98">
        <f t="shared" si="15"/>
        <v>5.3071501375679619E-7</v>
      </c>
      <c r="D29" s="98">
        <f t="shared" si="15"/>
        <v>3.7017372209536535E-3</v>
      </c>
      <c r="E29" s="98">
        <f t="shared" si="15"/>
        <v>5.3071501375679615E-6</v>
      </c>
      <c r="F29" s="98">
        <f t="shared" si="15"/>
        <v>3.9485197023505635E-4</v>
      </c>
      <c r="G29" s="98">
        <f t="shared" si="15"/>
        <v>2.2661531087415197E-4</v>
      </c>
      <c r="H29" s="98">
        <f t="shared" si="15"/>
        <v>1.0120735312342103E-3</v>
      </c>
      <c r="I29" s="98">
        <f t="shared" si="15"/>
        <v>1.3798590357676701E-5</v>
      </c>
      <c r="J29" s="98">
        <f t="shared" si="16"/>
        <v>5.3549144888060743E-3</v>
      </c>
    </row>
    <row r="30" spans="1:10">
      <c r="A30" s="90" t="str">
        <f>VLOOKUP($B30,by_src_allpol!$V$22:$W$47,2,FALSE)</f>
        <v>N</v>
      </c>
      <c r="B30" s="90" t="str">
        <f t="shared" si="15"/>
        <v>Construction Traffic, Well Pad - Idling</v>
      </c>
      <c r="C30" s="98">
        <f t="shared" si="15"/>
        <v>0</v>
      </c>
      <c r="D30" s="98">
        <f t="shared" si="15"/>
        <v>7.4021293395578076E-3</v>
      </c>
      <c r="E30" s="98">
        <f t="shared" si="15"/>
        <v>4.9745492873372363E-5</v>
      </c>
      <c r="F30" s="98">
        <f t="shared" si="15"/>
        <v>1.4923647862011708E-4</v>
      </c>
      <c r="G30" s="98">
        <f t="shared" si="15"/>
        <v>2.3877836579218732E-4</v>
      </c>
      <c r="H30" s="98">
        <f t="shared" si="15"/>
        <v>1.0247571531914706E-3</v>
      </c>
      <c r="I30" s="98">
        <f t="shared" si="15"/>
        <v>1.9898197149348945E-5</v>
      </c>
      <c r="J30" s="98">
        <f t="shared" si="16"/>
        <v>8.8845450271843058E-3</v>
      </c>
    </row>
    <row r="31" spans="1:10">
      <c r="A31" s="90" t="str">
        <f>VLOOKUP($B31,by_src_allpol!$V$22:$W$47,2,FALSE)</f>
        <v>N</v>
      </c>
      <c r="B31" s="90" t="str">
        <f t="shared" si="15"/>
        <v>Well Pad Construction Equipment</v>
      </c>
      <c r="C31" s="98">
        <f t="shared" si="15"/>
        <v>0</v>
      </c>
      <c r="D31" s="98">
        <f t="shared" si="15"/>
        <v>0.29338565362814273</v>
      </c>
      <c r="E31" s="98">
        <f t="shared" si="15"/>
        <v>1.9716777797590236E-3</v>
      </c>
      <c r="F31" s="98">
        <f t="shared" si="15"/>
        <v>5.9150333392770709E-3</v>
      </c>
      <c r="G31" s="98">
        <f t="shared" si="15"/>
        <v>9.4640533428433128E-3</v>
      </c>
      <c r="H31" s="98">
        <f t="shared" si="15"/>
        <v>4.0616562263035887E-2</v>
      </c>
      <c r="I31" s="98">
        <f t="shared" si="15"/>
        <v>7.8867111190360944E-4</v>
      </c>
      <c r="J31" s="98">
        <f t="shared" si="16"/>
        <v>0.35214165146496168</v>
      </c>
    </row>
    <row r="32" spans="1:10">
      <c r="A32" s="90" t="str">
        <f>VLOOKUP($B32,by_src_allpol!$V$22:$W$47,2,FALSE)</f>
        <v>N</v>
      </c>
      <c r="B32" s="90" t="str">
        <f t="shared" si="15"/>
        <v>Pipeline Construction Equipment</v>
      </c>
      <c r="C32" s="98">
        <f t="shared" si="15"/>
        <v>0</v>
      </c>
      <c r="D32" s="98">
        <f t="shared" si="15"/>
        <v>0.40343543641444418</v>
      </c>
      <c r="E32" s="98">
        <f t="shared" si="15"/>
        <v>2.7112596533228773E-3</v>
      </c>
      <c r="F32" s="98">
        <f t="shared" si="15"/>
        <v>8.1337789599686336E-3</v>
      </c>
      <c r="G32" s="98">
        <f t="shared" si="15"/>
        <v>1.3014046335949811E-2</v>
      </c>
      <c r="H32" s="98">
        <f t="shared" si="15"/>
        <v>5.5851948858451281E-2</v>
      </c>
      <c r="I32" s="98">
        <f t="shared" si="15"/>
        <v>1.0845038613291511E-3</v>
      </c>
      <c r="J32" s="98">
        <f t="shared" si="16"/>
        <v>0.48423097408346594</v>
      </c>
    </row>
    <row r="33" spans="1:10">
      <c r="A33" s="90" t="str">
        <f>VLOOKUP($B33,by_src_allpol!$V$22:$W$47,2,FALSE)</f>
        <v>Y</v>
      </c>
      <c r="B33" s="90" t="str">
        <f t="shared" si="15"/>
        <v>Fracing Equipment</v>
      </c>
      <c r="C33" s="98">
        <f t="shared" si="15"/>
        <v>0</v>
      </c>
      <c r="D33" s="98">
        <f t="shared" si="15"/>
        <v>3.3884589524609243</v>
      </c>
      <c r="E33" s="98">
        <f t="shared" si="15"/>
        <v>2.2771901562237393E-2</v>
      </c>
      <c r="F33" s="98">
        <f t="shared" si="15"/>
        <v>6.8315704686712178E-2</v>
      </c>
      <c r="G33" s="98">
        <f t="shared" si="15"/>
        <v>0.10930512749873948</v>
      </c>
      <c r="H33" s="98">
        <f t="shared" si="15"/>
        <v>0.4691011721820903</v>
      </c>
      <c r="I33" s="98">
        <f t="shared" si="15"/>
        <v>9.1087606248949574E-3</v>
      </c>
      <c r="J33" s="98">
        <f t="shared" si="16"/>
        <v>4.0670616190155986</v>
      </c>
    </row>
    <row r="34" spans="1:10">
      <c r="A34" s="90" t="str">
        <f>VLOOKUP($B34,by_src_allpol!$V$22:$W$47,2,FALSE)</f>
        <v>Y</v>
      </c>
      <c r="B34" s="90" t="str">
        <f t="shared" si="15"/>
        <v>Refracing Equipment</v>
      </c>
      <c r="C34" s="98">
        <f t="shared" si="15"/>
        <v>2.8912054061081861E-4</v>
      </c>
      <c r="D34" s="98">
        <f t="shared" si="15"/>
        <v>2.0166157707604597</v>
      </c>
      <c r="E34" s="98">
        <f t="shared" si="15"/>
        <v>2.8912054061081861E-3</v>
      </c>
      <c r="F34" s="98">
        <f t="shared" si="15"/>
        <v>0.21510568221444903</v>
      </c>
      <c r="G34" s="98">
        <f t="shared" si="15"/>
        <v>0.12345447084081955</v>
      </c>
      <c r="H34" s="98">
        <f t="shared" si="15"/>
        <v>0.5513528709448311</v>
      </c>
      <c r="I34" s="98">
        <f t="shared" si="15"/>
        <v>7.5171340558812839E-3</v>
      </c>
      <c r="J34" s="98">
        <f t="shared" si="16"/>
        <v>2.9172262547631593</v>
      </c>
    </row>
    <row r="35" spans="1:10">
      <c r="A35" s="90" t="str">
        <f>VLOOKUP($B35,by_src_allpol!$V$22:$W$47,2,FALSE)</f>
        <v>Y</v>
      </c>
      <c r="B35" s="90" t="str">
        <f t="shared" ref="B35:I45" si="17">B76</f>
        <v>Other Relocatable Equipment</v>
      </c>
      <c r="C35" s="98">
        <f t="shared" si="17"/>
        <v>3.1626249716063854E-3</v>
      </c>
      <c r="D35" s="98">
        <f t="shared" si="17"/>
        <v>22.059309176954539</v>
      </c>
      <c r="E35" s="98">
        <f t="shared" si="17"/>
        <v>3.1626249716063856E-2</v>
      </c>
      <c r="F35" s="98">
        <f t="shared" si="17"/>
        <v>2.3529929788751507</v>
      </c>
      <c r="G35" s="98">
        <f t="shared" si="17"/>
        <v>1.3504408628759268</v>
      </c>
      <c r="H35" s="98">
        <f t="shared" si="17"/>
        <v>6.0311258208533767</v>
      </c>
      <c r="I35" s="98">
        <f t="shared" si="17"/>
        <v>8.2228249261766029E-2</v>
      </c>
      <c r="J35" s="98">
        <f t="shared" si="16"/>
        <v>31.910885963508427</v>
      </c>
    </row>
    <row r="36" spans="1:10">
      <c r="A36" s="90" t="str">
        <f>VLOOKUP($B36,by_src_allpol!$V$22:$W$47,2,FALSE)</f>
        <v>Y</v>
      </c>
      <c r="B36" s="90" t="str">
        <f t="shared" si="17"/>
        <v>Maintenance Operation Equipment</v>
      </c>
      <c r="C36" s="98">
        <f t="shared" si="17"/>
        <v>1.671012625915437E-3</v>
      </c>
      <c r="D36" s="98">
        <f t="shared" si="17"/>
        <v>11.655313065760174</v>
      </c>
      <c r="E36" s="98">
        <f t="shared" si="17"/>
        <v>1.671012625915437E-2</v>
      </c>
      <c r="F36" s="98">
        <f t="shared" si="17"/>
        <v>1.2432333936810851</v>
      </c>
      <c r="G36" s="98">
        <f t="shared" si="17"/>
        <v>0.71352239126589168</v>
      </c>
      <c r="H36" s="98">
        <f t="shared" si="17"/>
        <v>3.1866210776207384</v>
      </c>
      <c r="I36" s="98">
        <f t="shared" si="17"/>
        <v>4.3446328273801363E-2</v>
      </c>
      <c r="J36" s="98">
        <f t="shared" si="16"/>
        <v>16.86051739548676</v>
      </c>
    </row>
    <row r="37" spans="1:10">
      <c r="A37" s="90" t="str">
        <f>VLOOKUP($B37,by_src_allpol!$V$22:$W$47,2,FALSE)</f>
        <v>N</v>
      </c>
      <c r="B37" s="90" t="str">
        <f t="shared" si="17"/>
        <v>Construction Traffic, Well Pad - Running</v>
      </c>
      <c r="C37" s="98">
        <f t="shared" si="17"/>
        <v>0</v>
      </c>
      <c r="D37" s="98">
        <f t="shared" si="17"/>
        <v>1.4381239600558631</v>
      </c>
      <c r="E37" s="98">
        <f t="shared" si="17"/>
        <v>9.6648115595152091E-3</v>
      </c>
      <c r="F37" s="98">
        <f t="shared" si="17"/>
        <v>2.8994434678545629E-2</v>
      </c>
      <c r="G37" s="98">
        <f t="shared" si="17"/>
        <v>4.6391095485673002E-2</v>
      </c>
      <c r="H37" s="98">
        <f t="shared" si="17"/>
        <v>0.19909511812601333</v>
      </c>
      <c r="I37" s="98">
        <f t="shared" si="17"/>
        <v>3.8659246238060842E-3</v>
      </c>
      <c r="J37" s="98">
        <f t="shared" si="16"/>
        <v>1.7261353445294163</v>
      </c>
    </row>
    <row r="38" spans="1:10">
      <c r="A38" s="90" t="str">
        <f>VLOOKUP($B38,by_src_allpol!$V$22:$W$47,2,FALSE)</f>
        <v>N</v>
      </c>
      <c r="B38" s="90" t="str">
        <f t="shared" si="17"/>
        <v>Construction Traffic, Pipeline - Running</v>
      </c>
      <c r="C38" s="98">
        <f t="shared" si="17"/>
        <v>0</v>
      </c>
      <c r="D38" s="98">
        <f t="shared" si="17"/>
        <v>0.24208137373905522</v>
      </c>
      <c r="E38" s="98">
        <f t="shared" si="17"/>
        <v>1.6268909525474142E-3</v>
      </c>
      <c r="F38" s="98">
        <f t="shared" si="17"/>
        <v>4.8806728576422428E-3</v>
      </c>
      <c r="G38" s="98">
        <f t="shared" si="17"/>
        <v>7.8090765722275872E-3</v>
      </c>
      <c r="H38" s="98">
        <f t="shared" si="17"/>
        <v>3.3513953622476736E-2</v>
      </c>
      <c r="I38" s="98">
        <f t="shared" si="17"/>
        <v>6.5075638101896567E-4</v>
      </c>
      <c r="J38" s="98">
        <f t="shared" si="16"/>
        <v>0.29056272412496814</v>
      </c>
    </row>
    <row r="39" spans="1:10">
      <c r="A39" s="90" t="str">
        <f>VLOOKUP($B39,by_src_allpol!$V$22:$W$47,2,FALSE)</f>
        <v>N</v>
      </c>
      <c r="B39" s="90" t="str">
        <f t="shared" si="17"/>
        <v>Construction Traffic, Drilling - Running</v>
      </c>
      <c r="C39" s="98">
        <f t="shared" si="17"/>
        <v>0</v>
      </c>
      <c r="D39" s="98">
        <f t="shared" si="17"/>
        <v>50.20045457153477</v>
      </c>
      <c r="E39" s="98">
        <f t="shared" si="17"/>
        <v>0.3373686463140777</v>
      </c>
      <c r="F39" s="98">
        <f t="shared" si="17"/>
        <v>1.0121059389422331</v>
      </c>
      <c r="G39" s="98">
        <f t="shared" si="17"/>
        <v>1.6193695023075729</v>
      </c>
      <c r="H39" s="98">
        <f t="shared" si="17"/>
        <v>6.9497941140700012</v>
      </c>
      <c r="I39" s="98">
        <f t="shared" si="17"/>
        <v>0.13494745852563109</v>
      </c>
      <c r="J39" s="98">
        <f t="shared" si="16"/>
        <v>60.254040231694283</v>
      </c>
    </row>
    <row r="40" spans="1:10">
      <c r="A40" s="90" t="str">
        <f>VLOOKUP($B40,by_src_allpol!$V$22:$W$47,2,FALSE)</f>
        <v>N</v>
      </c>
      <c r="B40" s="90" t="str">
        <f t="shared" si="17"/>
        <v>Completion Traffic - Running</v>
      </c>
      <c r="C40" s="98">
        <f t="shared" si="17"/>
        <v>0</v>
      </c>
      <c r="D40" s="98">
        <f t="shared" si="17"/>
        <v>74.252727634359573</v>
      </c>
      <c r="E40" s="98">
        <f t="shared" si="17"/>
        <v>0.49901026635994333</v>
      </c>
      <c r="F40" s="98">
        <f t="shared" si="17"/>
        <v>1.4970307990798302</v>
      </c>
      <c r="G40" s="98">
        <f t="shared" si="17"/>
        <v>2.3952492785277282</v>
      </c>
      <c r="H40" s="98">
        <f t="shared" si="17"/>
        <v>10.279611487014833</v>
      </c>
      <c r="I40" s="98">
        <f t="shared" si="17"/>
        <v>0.19960410654397734</v>
      </c>
      <c r="J40" s="98">
        <f t="shared" si="16"/>
        <v>89.123233571885876</v>
      </c>
    </row>
    <row r="41" spans="1:10">
      <c r="A41" s="90" t="str">
        <f>VLOOKUP($B41,by_src_allpol!$V$22:$W$47,2,FALSE)</f>
        <v>N</v>
      </c>
      <c r="B41" s="90" t="str">
        <f t="shared" si="17"/>
        <v>Recompletion Traffic - Running</v>
      </c>
      <c r="C41" s="98">
        <f t="shared" si="17"/>
        <v>1.8280784382875302E-4</v>
      </c>
      <c r="D41" s="98">
        <f t="shared" si="17"/>
        <v>1.2750847107055525</v>
      </c>
      <c r="E41" s="98">
        <f t="shared" si="17"/>
        <v>1.8280784382875303E-3</v>
      </c>
      <c r="F41" s="98">
        <f t="shared" si="17"/>
        <v>0.13600903580859225</v>
      </c>
      <c r="G41" s="98">
        <f t="shared" si="17"/>
        <v>7.8058949314877543E-2</v>
      </c>
      <c r="H41" s="98">
        <f t="shared" si="17"/>
        <v>0.348614558181432</v>
      </c>
      <c r="I41" s="98">
        <f t="shared" si="17"/>
        <v>4.7530039395475791E-3</v>
      </c>
      <c r="J41" s="98">
        <f t="shared" si="16"/>
        <v>1.8445311442321184</v>
      </c>
    </row>
    <row r="42" spans="1:10">
      <c r="A42" s="90" t="str">
        <f>VLOOKUP($B42,by_src_allpol!$V$22:$W$47,2,FALSE)</f>
        <v>Y</v>
      </c>
      <c r="B42" s="90" t="str">
        <f t="shared" si="17"/>
        <v>Production Traffic - Running</v>
      </c>
      <c r="C42" s="98">
        <f t="shared" si="17"/>
        <v>4.2376950269399655E-3</v>
      </c>
      <c r="D42" s="98">
        <f t="shared" si="17"/>
        <v>29.557922812906259</v>
      </c>
      <c r="E42" s="98">
        <f t="shared" si="17"/>
        <v>4.2376950269399652E-2</v>
      </c>
      <c r="F42" s="98">
        <f t="shared" si="17"/>
        <v>3.1528451000433342</v>
      </c>
      <c r="G42" s="98">
        <f t="shared" si="17"/>
        <v>1.8094957765033655</v>
      </c>
      <c r="H42" s="98">
        <f t="shared" si="17"/>
        <v>8.0812844163745137</v>
      </c>
      <c r="I42" s="98">
        <f t="shared" si="17"/>
        <v>0.11018007070043911</v>
      </c>
      <c r="J42" s="98">
        <f t="shared" si="16"/>
        <v>42.758342821824257</v>
      </c>
    </row>
    <row r="43" spans="1:10">
      <c r="A43" s="90" t="str">
        <f>VLOOKUP($B43,by_src_allpol!$V$22:$W$47,2,FALSE)</f>
        <v>Y</v>
      </c>
      <c r="B43" s="90" t="str">
        <f t="shared" si="17"/>
        <v>Maintenance Operation Traffic - Running</v>
      </c>
      <c r="C43" s="98">
        <f t="shared" si="17"/>
        <v>8.4808344166342547E-4</v>
      </c>
      <c r="D43" s="98">
        <f t="shared" si="17"/>
        <v>5.9153820056023925</v>
      </c>
      <c r="E43" s="98">
        <f t="shared" si="17"/>
        <v>8.4808344166342545E-3</v>
      </c>
      <c r="F43" s="98">
        <f t="shared" si="17"/>
        <v>0.63097408059758853</v>
      </c>
      <c r="G43" s="98">
        <f t="shared" si="17"/>
        <v>0.36213162959028267</v>
      </c>
      <c r="H43" s="98">
        <f t="shared" si="17"/>
        <v>1.6172951232521524</v>
      </c>
      <c r="I43" s="98">
        <f t="shared" si="17"/>
        <v>2.2050169483249064E-2</v>
      </c>
      <c r="J43" s="98">
        <f t="shared" si="16"/>
        <v>8.5571619263839622</v>
      </c>
    </row>
    <row r="44" spans="1:10">
      <c r="A44" s="90" t="str">
        <f>VLOOKUP($B44,by_src_allpol!$V$22:$W$47,2,FALSE)</f>
        <v>Y</v>
      </c>
      <c r="B44" s="90" t="str">
        <f t="shared" si="17"/>
        <v>Employee Commuter Traffic - Running</v>
      </c>
      <c r="C44" s="98">
        <f t="shared" si="17"/>
        <v>0.86418765125487207</v>
      </c>
      <c r="D44" s="98">
        <f t="shared" si="17"/>
        <v>6027.7088675027335</v>
      </c>
      <c r="E44" s="98">
        <f t="shared" si="17"/>
        <v>8.6418765125487216</v>
      </c>
      <c r="F44" s="98">
        <f t="shared" si="17"/>
        <v>642.95561253362484</v>
      </c>
      <c r="G44" s="98">
        <f t="shared" si="17"/>
        <v>369.00812708583044</v>
      </c>
      <c r="H44" s="98">
        <f t="shared" si="17"/>
        <v>1648.005850943041</v>
      </c>
      <c r="I44" s="98">
        <f t="shared" si="17"/>
        <v>22.468878932626676</v>
      </c>
      <c r="J44" s="98">
        <f t="shared" si="16"/>
        <v>8719.6534011616586</v>
      </c>
    </row>
    <row r="45" spans="1:10">
      <c r="A45" s="90" t="str">
        <f>VLOOKUP($B45,by_src_allpol!$V$22:$W$47,2,FALSE)</f>
        <v>N</v>
      </c>
      <c r="B45" s="90" t="str">
        <f t="shared" si="17"/>
        <v>Ancillary Traffic - Running</v>
      </c>
      <c r="C45" s="98">
        <f t="shared" si="17"/>
        <v>1.6918316637584815E-3</v>
      </c>
      <c r="D45" s="98">
        <f t="shared" si="17"/>
        <v>11.80052585471541</v>
      </c>
      <c r="E45" s="98">
        <f t="shared" si="17"/>
        <v>1.6918316637584814E-2</v>
      </c>
      <c r="F45" s="98">
        <f t="shared" si="17"/>
        <v>1.2587227578363103</v>
      </c>
      <c r="G45" s="98">
        <f t="shared" si="17"/>
        <v>0.7224121204248718</v>
      </c>
      <c r="H45" s="98">
        <f t="shared" si="17"/>
        <v>3.2263229827874245</v>
      </c>
      <c r="I45" s="98">
        <f t="shared" si="17"/>
        <v>4.3987623257720529E-2</v>
      </c>
      <c r="J45" s="98">
        <f t="shared" si="16"/>
        <v>17.070581487323082</v>
      </c>
    </row>
    <row r="46" spans="1:10">
      <c r="B46" s="90" t="s">
        <v>26</v>
      </c>
      <c r="C46" s="99">
        <f t="shared" ref="C46:J46" si="18">SUM(C20:C45)</f>
        <v>0.87635622832500171</v>
      </c>
      <c r="D46" s="99">
        <f>SUM(D20:D45)</f>
        <v>6257.3438868211606</v>
      </c>
      <c r="E46" s="99">
        <f t="shared" si="18"/>
        <v>9.7364063306577684</v>
      </c>
      <c r="F46" s="99">
        <f t="shared" si="18"/>
        <v>654.92756601602446</v>
      </c>
      <c r="G46" s="99">
        <f t="shared" si="18"/>
        <v>378.87376092233296</v>
      </c>
      <c r="H46" s="99">
        <f t="shared" si="18"/>
        <v>1691.2519147923779</v>
      </c>
      <c r="I46" s="99">
        <f t="shared" si="18"/>
        <v>23.174399555413146</v>
      </c>
      <c r="J46" s="99">
        <f t="shared" si="18"/>
        <v>9016.1842906662914</v>
      </c>
    </row>
    <row r="47" spans="1:10">
      <c r="C47" s="98"/>
      <c r="D47" s="98"/>
      <c r="E47" s="98"/>
      <c r="F47" s="98"/>
      <c r="G47" s="98"/>
      <c r="H47" s="98"/>
      <c r="I47" s="98"/>
      <c r="J47" s="98"/>
    </row>
    <row r="48" spans="1:10">
      <c r="C48" s="98"/>
      <c r="D48" s="98"/>
      <c r="E48" s="98"/>
      <c r="F48" s="98"/>
      <c r="G48" s="98"/>
      <c r="H48" s="98"/>
      <c r="I48" s="98"/>
      <c r="J48" s="98"/>
    </row>
    <row r="49" spans="2:12">
      <c r="C49" s="98"/>
      <c r="D49" s="98"/>
      <c r="E49" s="98"/>
      <c r="F49" s="98"/>
      <c r="G49" s="98"/>
      <c r="H49" s="98"/>
      <c r="I49" s="98"/>
      <c r="J49" s="98"/>
    </row>
    <row r="50" spans="2:12">
      <c r="C50" s="98"/>
      <c r="D50" s="98"/>
      <c r="E50" s="98"/>
      <c r="F50" s="98"/>
      <c r="G50" s="98"/>
      <c r="H50" s="98"/>
      <c r="I50" s="98"/>
      <c r="J50" s="98"/>
    </row>
    <row r="51" spans="2:12">
      <c r="C51" s="98"/>
      <c r="D51" s="98"/>
      <c r="E51" s="98"/>
      <c r="F51" s="98"/>
      <c r="G51" s="98"/>
      <c r="H51" s="98"/>
      <c r="I51" s="98"/>
      <c r="J51" s="98"/>
    </row>
    <row r="52" spans="2:12">
      <c r="C52" s="98"/>
      <c r="D52" s="98"/>
      <c r="E52" s="98"/>
      <c r="F52" s="98"/>
      <c r="G52" s="98"/>
      <c r="H52" s="98"/>
      <c r="I52" s="98"/>
      <c r="J52" s="98"/>
    </row>
    <row r="59" spans="2:12">
      <c r="B59" s="54" t="s">
        <v>74</v>
      </c>
      <c r="C59" s="123" t="s">
        <v>2</v>
      </c>
      <c r="D59" s="124"/>
      <c r="E59" s="124"/>
      <c r="F59" s="124"/>
      <c r="G59" s="124"/>
      <c r="H59" s="124"/>
      <c r="I59" s="124"/>
      <c r="J59" s="125"/>
      <c r="K59"/>
      <c r="L59"/>
    </row>
    <row r="60" spans="2:12">
      <c r="B60" s="54" t="s">
        <v>50</v>
      </c>
      <c r="C60" s="123" t="s">
        <v>36</v>
      </c>
      <c r="D60" s="126" t="s">
        <v>37</v>
      </c>
      <c r="E60" s="126" t="s">
        <v>38</v>
      </c>
      <c r="F60" s="126" t="s">
        <v>39</v>
      </c>
      <c r="G60" s="126" t="s">
        <v>40</v>
      </c>
      <c r="H60" s="126" t="s">
        <v>41</v>
      </c>
      <c r="I60" s="126" t="s">
        <v>42</v>
      </c>
      <c r="J60" s="127" t="s">
        <v>19</v>
      </c>
      <c r="K60"/>
      <c r="L60"/>
    </row>
    <row r="61" spans="2:12">
      <c r="B61" s="54" t="s">
        <v>57</v>
      </c>
      <c r="C61" s="128">
        <v>0</v>
      </c>
      <c r="D61" s="129">
        <v>3.4644610556809701</v>
      </c>
      <c r="E61" s="129">
        <v>2.3282668384952753E-2</v>
      </c>
      <c r="F61" s="129">
        <v>6.984800515485827E-2</v>
      </c>
      <c r="G61" s="129">
        <v>0.11175680824777322</v>
      </c>
      <c r="H61" s="129">
        <v>0.47962296873002674</v>
      </c>
      <c r="I61" s="129">
        <v>9.3130673539811026E-3</v>
      </c>
      <c r="J61" s="130">
        <v>4.158284573552562</v>
      </c>
      <c r="K61"/>
      <c r="L61"/>
    </row>
    <row r="62" spans="2:12">
      <c r="B62" s="47" t="s">
        <v>60</v>
      </c>
      <c r="C62" s="131">
        <v>0</v>
      </c>
      <c r="D62" s="132">
        <v>9.3858688283339742</v>
      </c>
      <c r="E62" s="132">
        <v>6.3077075459233689E-2</v>
      </c>
      <c r="F62" s="132">
        <v>0.18923122637770109</v>
      </c>
      <c r="G62" s="132">
        <v>0.30276996220432173</v>
      </c>
      <c r="H62" s="132">
        <v>1.2993877544602142</v>
      </c>
      <c r="I62" s="132">
        <v>2.523083018369348E-2</v>
      </c>
      <c r="J62" s="133">
        <v>11.265565677019138</v>
      </c>
      <c r="K62"/>
      <c r="L62"/>
    </row>
    <row r="63" spans="2:12">
      <c r="B63" s="47" t="s">
        <v>103</v>
      </c>
      <c r="C63" s="131">
        <v>0</v>
      </c>
      <c r="D63" s="132">
        <v>1.1124281990480482E-3</v>
      </c>
      <c r="E63" s="132">
        <v>7.4759959613444097E-6</v>
      </c>
      <c r="F63" s="132">
        <v>2.2427987884033231E-5</v>
      </c>
      <c r="G63" s="132">
        <v>3.5884780614453168E-5</v>
      </c>
      <c r="H63" s="132">
        <v>1.5400551680369484E-4</v>
      </c>
      <c r="I63" s="132">
        <v>2.9903983845377641E-6</v>
      </c>
      <c r="J63" s="133">
        <v>1.3352128786961119E-3</v>
      </c>
      <c r="K63"/>
      <c r="L63"/>
    </row>
    <row r="64" spans="2:12">
      <c r="B64" s="47" t="s">
        <v>104</v>
      </c>
      <c r="C64" s="131">
        <v>0</v>
      </c>
      <c r="D64" s="132">
        <v>0.51242781091593714</v>
      </c>
      <c r="E64" s="132">
        <v>3.4437352884135559E-3</v>
      </c>
      <c r="F64" s="132">
        <v>1.0331205865240669E-2</v>
      </c>
      <c r="G64" s="132">
        <v>1.6529929384385068E-2</v>
      </c>
      <c r="H64" s="132">
        <v>7.0940946941319249E-2</v>
      </c>
      <c r="I64" s="132">
        <v>1.3774941153654225E-3</v>
      </c>
      <c r="J64" s="133">
        <v>0.61505112251066119</v>
      </c>
      <c r="K64"/>
      <c r="L64"/>
    </row>
    <row r="65" spans="2:12">
      <c r="B65" s="47" t="s">
        <v>105</v>
      </c>
      <c r="C65" s="131">
        <v>0</v>
      </c>
      <c r="D65" s="132">
        <v>1.1692544196112129</v>
      </c>
      <c r="E65" s="132">
        <v>7.857892604914065E-3</v>
      </c>
      <c r="F65" s="132">
        <v>2.3573677814742195E-2</v>
      </c>
      <c r="G65" s="132">
        <v>3.7717884503587512E-2</v>
      </c>
      <c r="H65" s="132">
        <v>0.16187258766122975</v>
      </c>
      <c r="I65" s="132">
        <v>3.143157041965626E-3</v>
      </c>
      <c r="J65" s="133">
        <v>1.4034196192376518</v>
      </c>
      <c r="K65"/>
      <c r="L65"/>
    </row>
    <row r="66" spans="2:12">
      <c r="B66" s="47" t="s">
        <v>107</v>
      </c>
      <c r="C66" s="131">
        <v>0</v>
      </c>
      <c r="D66" s="132">
        <v>0</v>
      </c>
      <c r="E66" s="132">
        <v>0</v>
      </c>
      <c r="F66" s="132">
        <v>0</v>
      </c>
      <c r="G66" s="132">
        <v>0</v>
      </c>
      <c r="H66" s="132">
        <v>0</v>
      </c>
      <c r="I66" s="132">
        <v>0</v>
      </c>
      <c r="J66" s="133">
        <v>0</v>
      </c>
      <c r="K66"/>
      <c r="L66"/>
    </row>
    <row r="67" spans="2:12">
      <c r="B67" s="47" t="s">
        <v>109</v>
      </c>
      <c r="C67" s="131">
        <v>2.1551189166169546E-5</v>
      </c>
      <c r="D67" s="132">
        <v>0.15031954443403259</v>
      </c>
      <c r="E67" s="132">
        <v>2.1551189166169548E-4</v>
      </c>
      <c r="F67" s="132">
        <v>1.6034084739630142E-2</v>
      </c>
      <c r="G67" s="132">
        <v>9.2023577739543966E-3</v>
      </c>
      <c r="H67" s="132">
        <v>4.1098117739885323E-2</v>
      </c>
      <c r="I67" s="132">
        <v>5.6033091832040827E-4</v>
      </c>
      <c r="J67" s="133">
        <v>0.2174514986866507</v>
      </c>
      <c r="K67"/>
      <c r="L67"/>
    </row>
    <row r="68" spans="2:12">
      <c r="B68" s="47" t="s">
        <v>110</v>
      </c>
      <c r="C68" s="131">
        <v>5.8823216175057748E-6</v>
      </c>
      <c r="D68" s="132">
        <v>4.1029193282102777E-2</v>
      </c>
      <c r="E68" s="132">
        <v>5.8823216175057743E-5</v>
      </c>
      <c r="F68" s="132">
        <v>4.3764472834242965E-3</v>
      </c>
      <c r="G68" s="132">
        <v>2.5117513306749657E-3</v>
      </c>
      <c r="H68" s="132">
        <v>1.1217587324583512E-2</v>
      </c>
      <c r="I68" s="132">
        <v>1.5294036205515014E-4</v>
      </c>
      <c r="J68" s="133">
        <v>5.9352625120633266E-2</v>
      </c>
      <c r="K68"/>
      <c r="L68"/>
    </row>
    <row r="69" spans="2:12">
      <c r="B69" s="47" t="s">
        <v>111</v>
      </c>
      <c r="C69" s="131">
        <v>5.7436730008870468E-5</v>
      </c>
      <c r="D69" s="132">
        <v>0.40062119181187156</v>
      </c>
      <c r="E69" s="132">
        <v>5.7436730008870475E-4</v>
      </c>
      <c r="F69" s="132">
        <v>4.273292712659963E-2</v>
      </c>
      <c r="G69" s="132">
        <v>2.4525483713787693E-2</v>
      </c>
      <c r="H69" s="132">
        <v>0.10953184412691598</v>
      </c>
      <c r="I69" s="132">
        <v>1.4933549802306322E-3</v>
      </c>
      <c r="J69" s="133">
        <v>0.57953660578950306</v>
      </c>
      <c r="K69"/>
      <c r="L69"/>
    </row>
    <row r="70" spans="2:12">
      <c r="B70" s="47" t="s">
        <v>112</v>
      </c>
      <c r="C70" s="131">
        <v>5.3071501375679619E-7</v>
      </c>
      <c r="D70" s="132">
        <v>3.7017372209536535E-3</v>
      </c>
      <c r="E70" s="132">
        <v>5.3071501375679615E-6</v>
      </c>
      <c r="F70" s="132">
        <v>3.9485197023505635E-4</v>
      </c>
      <c r="G70" s="132">
        <v>2.2661531087415197E-4</v>
      </c>
      <c r="H70" s="132">
        <v>1.0120735312342103E-3</v>
      </c>
      <c r="I70" s="132">
        <v>1.3798590357676701E-5</v>
      </c>
      <c r="J70" s="133">
        <v>5.3549144888060743E-3</v>
      </c>
      <c r="K70"/>
      <c r="L70"/>
    </row>
    <row r="71" spans="2:12">
      <c r="B71" s="47" t="s">
        <v>139</v>
      </c>
      <c r="C71" s="131">
        <v>0</v>
      </c>
      <c r="D71" s="132">
        <v>7.4021293395578076E-3</v>
      </c>
      <c r="E71" s="132">
        <v>4.9745492873372363E-5</v>
      </c>
      <c r="F71" s="132">
        <v>1.4923647862011708E-4</v>
      </c>
      <c r="G71" s="132">
        <v>2.3877836579218732E-4</v>
      </c>
      <c r="H71" s="132">
        <v>1.0247571531914706E-3</v>
      </c>
      <c r="I71" s="132">
        <v>1.9898197149348945E-5</v>
      </c>
      <c r="J71" s="133">
        <v>8.8845450271843058E-3</v>
      </c>
      <c r="K71"/>
      <c r="L71"/>
    </row>
    <row r="72" spans="2:12">
      <c r="B72" s="47" t="s">
        <v>170</v>
      </c>
      <c r="C72" s="131">
        <v>0</v>
      </c>
      <c r="D72" s="132">
        <v>0.29338565362814273</v>
      </c>
      <c r="E72" s="132">
        <v>1.9716777797590236E-3</v>
      </c>
      <c r="F72" s="132">
        <v>5.9150333392770709E-3</v>
      </c>
      <c r="G72" s="132">
        <v>9.4640533428433128E-3</v>
      </c>
      <c r="H72" s="132">
        <v>4.0616562263035887E-2</v>
      </c>
      <c r="I72" s="132">
        <v>7.8867111190360944E-4</v>
      </c>
      <c r="J72" s="133">
        <v>0.35214165146496168</v>
      </c>
      <c r="K72"/>
      <c r="L72"/>
    </row>
    <row r="73" spans="2:12">
      <c r="B73" s="47" t="s">
        <v>173</v>
      </c>
      <c r="C73" s="131">
        <v>0</v>
      </c>
      <c r="D73" s="132">
        <v>0.40343543641444418</v>
      </c>
      <c r="E73" s="132">
        <v>2.7112596533228773E-3</v>
      </c>
      <c r="F73" s="132">
        <v>8.1337789599686336E-3</v>
      </c>
      <c r="G73" s="132">
        <v>1.3014046335949811E-2</v>
      </c>
      <c r="H73" s="132">
        <v>5.5851948858451281E-2</v>
      </c>
      <c r="I73" s="132">
        <v>1.0845038613291511E-3</v>
      </c>
      <c r="J73" s="133">
        <v>0.48423097408346594</v>
      </c>
      <c r="K73"/>
      <c r="L73"/>
    </row>
    <row r="74" spans="2:12">
      <c r="B74" s="47" t="s">
        <v>159</v>
      </c>
      <c r="C74" s="131">
        <v>0</v>
      </c>
      <c r="D74" s="132">
        <v>3.3884589524609243</v>
      </c>
      <c r="E74" s="132">
        <v>2.2771901562237393E-2</v>
      </c>
      <c r="F74" s="132">
        <v>6.8315704686712178E-2</v>
      </c>
      <c r="G74" s="132">
        <v>0.10930512749873948</v>
      </c>
      <c r="H74" s="132">
        <v>0.4691011721820903</v>
      </c>
      <c r="I74" s="132">
        <v>9.1087606248949574E-3</v>
      </c>
      <c r="J74" s="133">
        <v>4.0670616190155986</v>
      </c>
      <c r="K74"/>
      <c r="L74"/>
    </row>
    <row r="75" spans="2:12">
      <c r="B75" s="47" t="s">
        <v>160</v>
      </c>
      <c r="C75" s="131">
        <v>2.8912054061081861E-4</v>
      </c>
      <c r="D75" s="132">
        <v>2.0166157707604597</v>
      </c>
      <c r="E75" s="132">
        <v>2.8912054061081861E-3</v>
      </c>
      <c r="F75" s="132">
        <v>0.21510568221444903</v>
      </c>
      <c r="G75" s="132">
        <v>0.12345447084081955</v>
      </c>
      <c r="H75" s="132">
        <v>0.5513528709448311</v>
      </c>
      <c r="I75" s="132">
        <v>7.5171340558812839E-3</v>
      </c>
      <c r="J75" s="133">
        <v>2.9172262547631593</v>
      </c>
      <c r="K75"/>
      <c r="L75"/>
    </row>
    <row r="76" spans="2:12">
      <c r="B76" s="47" t="s">
        <v>171</v>
      </c>
      <c r="C76" s="131">
        <v>3.1626249716063854E-3</v>
      </c>
      <c r="D76" s="132">
        <v>22.059309176954539</v>
      </c>
      <c r="E76" s="132">
        <v>3.1626249716063856E-2</v>
      </c>
      <c r="F76" s="132">
        <v>2.3529929788751507</v>
      </c>
      <c r="G76" s="132">
        <v>1.3504408628759268</v>
      </c>
      <c r="H76" s="132">
        <v>6.0311258208533767</v>
      </c>
      <c r="I76" s="132">
        <v>8.2228249261766029E-2</v>
      </c>
      <c r="J76" s="133">
        <v>31.910885963508427</v>
      </c>
      <c r="K76"/>
      <c r="L76"/>
    </row>
    <row r="77" spans="2:12">
      <c r="B77" s="47" t="s">
        <v>172</v>
      </c>
      <c r="C77" s="131">
        <v>1.671012625915437E-3</v>
      </c>
      <c r="D77" s="132">
        <v>11.655313065760174</v>
      </c>
      <c r="E77" s="132">
        <v>1.671012625915437E-2</v>
      </c>
      <c r="F77" s="132">
        <v>1.2432333936810851</v>
      </c>
      <c r="G77" s="132">
        <v>0.71352239126589168</v>
      </c>
      <c r="H77" s="132">
        <v>3.1866210776207384</v>
      </c>
      <c r="I77" s="132">
        <v>4.3446328273801363E-2</v>
      </c>
      <c r="J77" s="133">
        <v>16.86051739548676</v>
      </c>
      <c r="K77"/>
      <c r="L77"/>
    </row>
    <row r="78" spans="2:12">
      <c r="B78" s="47" t="s">
        <v>163</v>
      </c>
      <c r="C78" s="131">
        <v>0</v>
      </c>
      <c r="D78" s="132">
        <v>1.4381239600558631</v>
      </c>
      <c r="E78" s="132">
        <v>9.6648115595152091E-3</v>
      </c>
      <c r="F78" s="132">
        <v>2.8994434678545629E-2</v>
      </c>
      <c r="G78" s="132">
        <v>4.6391095485673002E-2</v>
      </c>
      <c r="H78" s="132">
        <v>0.19909511812601333</v>
      </c>
      <c r="I78" s="132">
        <v>3.8659246238060842E-3</v>
      </c>
      <c r="J78" s="133">
        <v>1.7261353445294163</v>
      </c>
      <c r="K78"/>
      <c r="L78"/>
    </row>
    <row r="79" spans="2:12">
      <c r="B79" s="47" t="s">
        <v>165</v>
      </c>
      <c r="C79" s="131">
        <v>0</v>
      </c>
      <c r="D79" s="132">
        <v>0.24208137373905522</v>
      </c>
      <c r="E79" s="132">
        <v>1.6268909525474142E-3</v>
      </c>
      <c r="F79" s="132">
        <v>4.8806728576422428E-3</v>
      </c>
      <c r="G79" s="132">
        <v>7.8090765722275872E-3</v>
      </c>
      <c r="H79" s="132">
        <v>3.3513953622476736E-2</v>
      </c>
      <c r="I79" s="132">
        <v>6.5075638101896567E-4</v>
      </c>
      <c r="J79" s="133">
        <v>0.29056272412496814</v>
      </c>
      <c r="K79"/>
      <c r="L79"/>
    </row>
    <row r="80" spans="2:12">
      <c r="B80" s="47" t="s">
        <v>164</v>
      </c>
      <c r="C80" s="131">
        <v>0</v>
      </c>
      <c r="D80" s="132">
        <v>50.20045457153477</v>
      </c>
      <c r="E80" s="132">
        <v>0.3373686463140777</v>
      </c>
      <c r="F80" s="132">
        <v>1.0121059389422331</v>
      </c>
      <c r="G80" s="132">
        <v>1.6193695023075729</v>
      </c>
      <c r="H80" s="132">
        <v>6.9497941140700012</v>
      </c>
      <c r="I80" s="132">
        <v>0.13494745852563109</v>
      </c>
      <c r="J80" s="133">
        <v>60.254040231694283</v>
      </c>
      <c r="K80"/>
      <c r="L80"/>
    </row>
    <row r="81" spans="2:12">
      <c r="B81" s="47" t="s">
        <v>161</v>
      </c>
      <c r="C81" s="131">
        <v>0</v>
      </c>
      <c r="D81" s="132">
        <v>74.252727634359573</v>
      </c>
      <c r="E81" s="132">
        <v>0.49901026635994333</v>
      </c>
      <c r="F81" s="132">
        <v>1.4970307990798302</v>
      </c>
      <c r="G81" s="132">
        <v>2.3952492785277282</v>
      </c>
      <c r="H81" s="132">
        <v>10.279611487014833</v>
      </c>
      <c r="I81" s="132">
        <v>0.19960410654397734</v>
      </c>
      <c r="J81" s="133">
        <v>89.123233571885876</v>
      </c>
      <c r="K81"/>
      <c r="L81"/>
    </row>
    <row r="82" spans="2:12">
      <c r="B82" s="47" t="s">
        <v>162</v>
      </c>
      <c r="C82" s="131">
        <v>1.8280784382875302E-4</v>
      </c>
      <c r="D82" s="132">
        <v>1.2750847107055525</v>
      </c>
      <c r="E82" s="132">
        <v>1.8280784382875303E-3</v>
      </c>
      <c r="F82" s="132">
        <v>0.13600903580859225</v>
      </c>
      <c r="G82" s="132">
        <v>7.8058949314877543E-2</v>
      </c>
      <c r="H82" s="132">
        <v>0.348614558181432</v>
      </c>
      <c r="I82" s="132">
        <v>4.7530039395475791E-3</v>
      </c>
      <c r="J82" s="133">
        <v>1.8445311442321184</v>
      </c>
      <c r="K82"/>
      <c r="L82"/>
    </row>
    <row r="83" spans="2:12">
      <c r="B83" s="47" t="s">
        <v>166</v>
      </c>
      <c r="C83" s="131">
        <v>4.2376950269399655E-3</v>
      </c>
      <c r="D83" s="132">
        <v>29.557922812906259</v>
      </c>
      <c r="E83" s="132">
        <v>4.2376950269399652E-2</v>
      </c>
      <c r="F83" s="132">
        <v>3.1528451000433342</v>
      </c>
      <c r="G83" s="132">
        <v>1.8094957765033655</v>
      </c>
      <c r="H83" s="132">
        <v>8.0812844163745137</v>
      </c>
      <c r="I83" s="132">
        <v>0.11018007070043911</v>
      </c>
      <c r="J83" s="133">
        <v>42.758342821824257</v>
      </c>
      <c r="K83"/>
      <c r="L83"/>
    </row>
    <row r="84" spans="2:12">
      <c r="B84" s="47" t="s">
        <v>167</v>
      </c>
      <c r="C84" s="131">
        <v>8.4808344166342547E-4</v>
      </c>
      <c r="D84" s="132">
        <v>5.9153820056023925</v>
      </c>
      <c r="E84" s="132">
        <v>8.4808344166342545E-3</v>
      </c>
      <c r="F84" s="132">
        <v>0.63097408059758853</v>
      </c>
      <c r="G84" s="132">
        <v>0.36213162959028267</v>
      </c>
      <c r="H84" s="132">
        <v>1.6172951232521524</v>
      </c>
      <c r="I84" s="132">
        <v>2.2050169483249064E-2</v>
      </c>
      <c r="J84" s="133">
        <v>8.5571619263839622</v>
      </c>
      <c r="K84"/>
      <c r="L84"/>
    </row>
    <row r="85" spans="2:12">
      <c r="B85" s="47" t="s">
        <v>168</v>
      </c>
      <c r="C85" s="131">
        <v>0.86418765125487207</v>
      </c>
      <c r="D85" s="132">
        <v>6027.7088675027335</v>
      </c>
      <c r="E85" s="132">
        <v>8.6418765125487216</v>
      </c>
      <c r="F85" s="132">
        <v>642.95561253362484</v>
      </c>
      <c r="G85" s="132">
        <v>369.00812708583044</v>
      </c>
      <c r="H85" s="132">
        <v>1648.005850943041</v>
      </c>
      <c r="I85" s="132">
        <v>22.468878932626676</v>
      </c>
      <c r="J85" s="133">
        <v>8719.6534011616586</v>
      </c>
      <c r="K85"/>
      <c r="L85"/>
    </row>
    <row r="86" spans="2:12">
      <c r="B86" s="47" t="s">
        <v>169</v>
      </c>
      <c r="C86" s="131">
        <v>1.6918316637584815E-3</v>
      </c>
      <c r="D86" s="132">
        <v>11.80052585471541</v>
      </c>
      <c r="E86" s="132">
        <v>1.6918316637584814E-2</v>
      </c>
      <c r="F86" s="132">
        <v>1.2587227578363103</v>
      </c>
      <c r="G86" s="132">
        <v>0.7224121204248718</v>
      </c>
      <c r="H86" s="132">
        <v>3.2263229827874245</v>
      </c>
      <c r="I86" s="132">
        <v>4.3987623257720529E-2</v>
      </c>
      <c r="J86" s="133">
        <v>17.070581487323082</v>
      </c>
      <c r="K86"/>
      <c r="L86"/>
    </row>
    <row r="87" spans="2:12">
      <c r="B87" s="55" t="s">
        <v>19</v>
      </c>
      <c r="C87" s="134">
        <v>0.87635622832500171</v>
      </c>
      <c r="D87" s="135">
        <v>6257.3438868211606</v>
      </c>
      <c r="E87" s="135">
        <v>9.7364063306577684</v>
      </c>
      <c r="F87" s="135">
        <v>654.92756601602446</v>
      </c>
      <c r="G87" s="135">
        <v>378.87376092233296</v>
      </c>
      <c r="H87" s="135">
        <v>1691.2519147923779</v>
      </c>
      <c r="I87" s="135">
        <v>23.174399555413146</v>
      </c>
      <c r="J87" s="136">
        <v>9016.1842906662914</v>
      </c>
      <c r="K87"/>
      <c r="L87"/>
    </row>
    <row r="88" spans="2:12">
      <c r="B88"/>
      <c r="C88"/>
      <c r="D88"/>
      <c r="E88"/>
      <c r="F88"/>
      <c r="G88"/>
      <c r="H88"/>
      <c r="I88"/>
      <c r="J88"/>
      <c r="K88"/>
      <c r="L88"/>
    </row>
    <row r="89" spans="2:12">
      <c r="B89"/>
      <c r="C89"/>
      <c r="D89"/>
      <c r="E89"/>
      <c r="F89"/>
      <c r="G89"/>
      <c r="H89"/>
      <c r="I89"/>
      <c r="J89"/>
      <c r="K89"/>
      <c r="L89"/>
    </row>
    <row r="90" spans="2:12">
      <c r="B90"/>
      <c r="C90"/>
      <c r="D90"/>
      <c r="E90"/>
      <c r="F90"/>
      <c r="G90"/>
      <c r="H90"/>
      <c r="I90"/>
      <c r="J90"/>
      <c r="K90"/>
      <c r="L90"/>
    </row>
    <row r="91" spans="2:12">
      <c r="B91"/>
      <c r="C91"/>
      <c r="D91"/>
      <c r="E91"/>
      <c r="F91"/>
      <c r="G91"/>
      <c r="H91"/>
      <c r="I91"/>
      <c r="J91"/>
      <c r="K91"/>
      <c r="L91"/>
    </row>
    <row r="92" spans="2:12">
      <c r="B92"/>
      <c r="C92"/>
      <c r="D92"/>
      <c r="E92"/>
      <c r="F92"/>
      <c r="G92"/>
      <c r="H92"/>
      <c r="I92"/>
      <c r="J92"/>
      <c r="K92"/>
      <c r="L92"/>
    </row>
    <row r="93" spans="2:12">
      <c r="B93"/>
      <c r="C93"/>
      <c r="D93"/>
      <c r="E93"/>
      <c r="F93"/>
      <c r="G93"/>
      <c r="H93"/>
      <c r="I93"/>
      <c r="J93"/>
      <c r="K93"/>
      <c r="L93"/>
    </row>
    <row r="94" spans="2:12">
      <c r="B94"/>
      <c r="C94"/>
      <c r="D94"/>
      <c r="E94"/>
      <c r="F94"/>
      <c r="G94"/>
      <c r="H94"/>
      <c r="I94"/>
      <c r="J94"/>
      <c r="K94"/>
      <c r="L94"/>
    </row>
    <row r="95" spans="2:12">
      <c r="B95"/>
      <c r="C95"/>
      <c r="D95"/>
      <c r="E95"/>
      <c r="F95"/>
      <c r="G95"/>
      <c r="H95"/>
      <c r="I95"/>
      <c r="J95"/>
      <c r="K95"/>
      <c r="L95"/>
    </row>
    <row r="96" spans="2:12">
      <c r="B96"/>
      <c r="C96"/>
      <c r="D96"/>
      <c r="E96"/>
      <c r="F96"/>
      <c r="G96"/>
      <c r="H96"/>
      <c r="I96"/>
      <c r="J96"/>
      <c r="K96"/>
      <c r="L96"/>
    </row>
    <row r="97" spans="2:12">
      <c r="B97"/>
      <c r="C97"/>
      <c r="D97"/>
      <c r="E97"/>
      <c r="F97"/>
      <c r="G97"/>
      <c r="H97"/>
      <c r="I97"/>
      <c r="J97"/>
      <c r="K97"/>
      <c r="L97"/>
    </row>
    <row r="98" spans="2:12">
      <c r="B98"/>
      <c r="C98"/>
      <c r="D98"/>
      <c r="E98"/>
      <c r="F98"/>
      <c r="G98"/>
      <c r="H98"/>
      <c r="I98"/>
      <c r="J98"/>
      <c r="K98"/>
      <c r="L98"/>
    </row>
    <row r="99" spans="2:12">
      <c r="B99"/>
      <c r="C99"/>
      <c r="D99"/>
      <c r="E99"/>
      <c r="F99"/>
      <c r="G99"/>
      <c r="H99"/>
      <c r="I99"/>
      <c r="J99"/>
      <c r="K99"/>
      <c r="L99"/>
    </row>
    <row r="100" spans="2:12">
      <c r="B100"/>
      <c r="C100"/>
      <c r="D100"/>
      <c r="E100"/>
      <c r="F100"/>
      <c r="G100"/>
      <c r="H100"/>
      <c r="I100"/>
      <c r="J100"/>
      <c r="K100"/>
      <c r="L100"/>
    </row>
    <row r="101" spans="2:12">
      <c r="B101"/>
      <c r="C101"/>
      <c r="D101"/>
      <c r="E101"/>
      <c r="F101"/>
      <c r="G101"/>
      <c r="H101"/>
      <c r="I101"/>
      <c r="J101"/>
      <c r="K101"/>
      <c r="L101"/>
    </row>
    <row r="102" spans="2:12">
      <c r="B102"/>
      <c r="C102"/>
      <c r="D102"/>
      <c r="E102"/>
      <c r="F102"/>
      <c r="G102"/>
      <c r="H102"/>
      <c r="I102"/>
      <c r="J102"/>
      <c r="K102"/>
      <c r="L102"/>
    </row>
    <row r="103" spans="2:12">
      <c r="B103"/>
      <c r="C103"/>
      <c r="D103"/>
      <c r="E103"/>
      <c r="F103"/>
      <c r="G103"/>
      <c r="H103"/>
      <c r="I103"/>
      <c r="J103"/>
      <c r="K103"/>
      <c r="L103"/>
    </row>
    <row r="104" spans="2:12">
      <c r="B104"/>
      <c r="C104"/>
      <c r="D104"/>
      <c r="E104"/>
      <c r="F104"/>
      <c r="G104"/>
      <c r="H104"/>
      <c r="I104"/>
      <c r="J104"/>
      <c r="K104"/>
      <c r="L104"/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4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2.75"/>
  <cols>
    <col min="1" max="1" width="9.140625" style="90"/>
    <col min="2" max="2" width="36.140625" style="90" customWidth="1"/>
    <col min="3" max="9" width="12.28515625" style="92" customWidth="1"/>
    <col min="10" max="10" width="12" style="92" customWidth="1"/>
    <col min="11" max="11" width="12" style="90" customWidth="1"/>
    <col min="12" max="12" width="10.5703125" style="90" bestFit="1" customWidth="1"/>
    <col min="13" max="257" width="9.140625" style="90"/>
    <col min="258" max="258" width="72.140625" style="90" customWidth="1"/>
    <col min="259" max="266" width="12" style="90" customWidth="1"/>
    <col min="267" max="267" width="12" style="90" bestFit="1" customWidth="1"/>
    <col min="268" max="513" width="9.140625" style="90"/>
    <col min="514" max="514" width="72.140625" style="90" customWidth="1"/>
    <col min="515" max="522" width="12" style="90" customWidth="1"/>
    <col min="523" max="523" width="12" style="90" bestFit="1" customWidth="1"/>
    <col min="524" max="769" width="9.140625" style="90"/>
    <col min="770" max="770" width="72.140625" style="90" customWidth="1"/>
    <col min="771" max="778" width="12" style="90" customWidth="1"/>
    <col min="779" max="779" width="12" style="90" bestFit="1" customWidth="1"/>
    <col min="780" max="1025" width="9.140625" style="90"/>
    <col min="1026" max="1026" width="72.140625" style="90" customWidth="1"/>
    <col min="1027" max="1034" width="12" style="90" customWidth="1"/>
    <col min="1035" max="1035" width="12" style="90" bestFit="1" customWidth="1"/>
    <col min="1036" max="1281" width="9.140625" style="90"/>
    <col min="1282" max="1282" width="72.140625" style="90" customWidth="1"/>
    <col min="1283" max="1290" width="12" style="90" customWidth="1"/>
    <col min="1291" max="1291" width="12" style="90" bestFit="1" customWidth="1"/>
    <col min="1292" max="1537" width="9.140625" style="90"/>
    <col min="1538" max="1538" width="72.140625" style="90" customWidth="1"/>
    <col min="1539" max="1546" width="12" style="90" customWidth="1"/>
    <col min="1547" max="1547" width="12" style="90" bestFit="1" customWidth="1"/>
    <col min="1548" max="1793" width="9.140625" style="90"/>
    <col min="1794" max="1794" width="72.140625" style="90" customWidth="1"/>
    <col min="1795" max="1802" width="12" style="90" customWidth="1"/>
    <col min="1803" max="1803" width="12" style="90" bestFit="1" customWidth="1"/>
    <col min="1804" max="2049" width="9.140625" style="90"/>
    <col min="2050" max="2050" width="72.140625" style="90" customWidth="1"/>
    <col min="2051" max="2058" width="12" style="90" customWidth="1"/>
    <col min="2059" max="2059" width="12" style="90" bestFit="1" customWidth="1"/>
    <col min="2060" max="2305" width="9.140625" style="90"/>
    <col min="2306" max="2306" width="72.140625" style="90" customWidth="1"/>
    <col min="2307" max="2314" width="12" style="90" customWidth="1"/>
    <col min="2315" max="2315" width="12" style="90" bestFit="1" customWidth="1"/>
    <col min="2316" max="2561" width="9.140625" style="90"/>
    <col min="2562" max="2562" width="72.140625" style="90" customWidth="1"/>
    <col min="2563" max="2570" width="12" style="90" customWidth="1"/>
    <col min="2571" max="2571" width="12" style="90" bestFit="1" customWidth="1"/>
    <col min="2572" max="2817" width="9.140625" style="90"/>
    <col min="2818" max="2818" width="72.140625" style="90" customWidth="1"/>
    <col min="2819" max="2826" width="12" style="90" customWidth="1"/>
    <col min="2827" max="2827" width="12" style="90" bestFit="1" customWidth="1"/>
    <col min="2828" max="3073" width="9.140625" style="90"/>
    <col min="3074" max="3074" width="72.140625" style="90" customWidth="1"/>
    <col min="3075" max="3082" width="12" style="90" customWidth="1"/>
    <col min="3083" max="3083" width="12" style="90" bestFit="1" customWidth="1"/>
    <col min="3084" max="3329" width="9.140625" style="90"/>
    <col min="3330" max="3330" width="72.140625" style="90" customWidth="1"/>
    <col min="3331" max="3338" width="12" style="90" customWidth="1"/>
    <col min="3339" max="3339" width="12" style="90" bestFit="1" customWidth="1"/>
    <col min="3340" max="3585" width="9.140625" style="90"/>
    <col min="3586" max="3586" width="72.140625" style="90" customWidth="1"/>
    <col min="3587" max="3594" width="12" style="90" customWidth="1"/>
    <col min="3595" max="3595" width="12" style="90" bestFit="1" customWidth="1"/>
    <col min="3596" max="3841" width="9.140625" style="90"/>
    <col min="3842" max="3842" width="72.140625" style="90" customWidth="1"/>
    <col min="3843" max="3850" width="12" style="90" customWidth="1"/>
    <col min="3851" max="3851" width="12" style="90" bestFit="1" customWidth="1"/>
    <col min="3852" max="4097" width="9.140625" style="90"/>
    <col min="4098" max="4098" width="72.140625" style="90" customWidth="1"/>
    <col min="4099" max="4106" width="12" style="90" customWidth="1"/>
    <col min="4107" max="4107" width="12" style="90" bestFit="1" customWidth="1"/>
    <col min="4108" max="4353" width="9.140625" style="90"/>
    <col min="4354" max="4354" width="72.140625" style="90" customWidth="1"/>
    <col min="4355" max="4362" width="12" style="90" customWidth="1"/>
    <col min="4363" max="4363" width="12" style="90" bestFit="1" customWidth="1"/>
    <col min="4364" max="4609" width="9.140625" style="90"/>
    <col min="4610" max="4610" width="72.140625" style="90" customWidth="1"/>
    <col min="4611" max="4618" width="12" style="90" customWidth="1"/>
    <col min="4619" max="4619" width="12" style="90" bestFit="1" customWidth="1"/>
    <col min="4620" max="4865" width="9.140625" style="90"/>
    <col min="4866" max="4866" width="72.140625" style="90" customWidth="1"/>
    <col min="4867" max="4874" width="12" style="90" customWidth="1"/>
    <col min="4875" max="4875" width="12" style="90" bestFit="1" customWidth="1"/>
    <col min="4876" max="5121" width="9.140625" style="90"/>
    <col min="5122" max="5122" width="72.140625" style="90" customWidth="1"/>
    <col min="5123" max="5130" width="12" style="90" customWidth="1"/>
    <col min="5131" max="5131" width="12" style="90" bestFit="1" customWidth="1"/>
    <col min="5132" max="5377" width="9.140625" style="90"/>
    <col min="5378" max="5378" width="72.140625" style="90" customWidth="1"/>
    <col min="5379" max="5386" width="12" style="90" customWidth="1"/>
    <col min="5387" max="5387" width="12" style="90" bestFit="1" customWidth="1"/>
    <col min="5388" max="5633" width="9.140625" style="90"/>
    <col min="5634" max="5634" width="72.140625" style="90" customWidth="1"/>
    <col min="5635" max="5642" width="12" style="90" customWidth="1"/>
    <col min="5643" max="5643" width="12" style="90" bestFit="1" customWidth="1"/>
    <col min="5644" max="5889" width="9.140625" style="90"/>
    <col min="5890" max="5890" width="72.140625" style="90" customWidth="1"/>
    <col min="5891" max="5898" width="12" style="90" customWidth="1"/>
    <col min="5899" max="5899" width="12" style="90" bestFit="1" customWidth="1"/>
    <col min="5900" max="6145" width="9.140625" style="90"/>
    <col min="6146" max="6146" width="72.140625" style="90" customWidth="1"/>
    <col min="6147" max="6154" width="12" style="90" customWidth="1"/>
    <col min="6155" max="6155" width="12" style="90" bestFit="1" customWidth="1"/>
    <col min="6156" max="6401" width="9.140625" style="90"/>
    <col min="6402" max="6402" width="72.140625" style="90" customWidth="1"/>
    <col min="6403" max="6410" width="12" style="90" customWidth="1"/>
    <col min="6411" max="6411" width="12" style="90" bestFit="1" customWidth="1"/>
    <col min="6412" max="6657" width="9.140625" style="90"/>
    <col min="6658" max="6658" width="72.140625" style="90" customWidth="1"/>
    <col min="6659" max="6666" width="12" style="90" customWidth="1"/>
    <col min="6667" max="6667" width="12" style="90" bestFit="1" customWidth="1"/>
    <col min="6668" max="6913" width="9.140625" style="90"/>
    <col min="6914" max="6914" width="72.140625" style="90" customWidth="1"/>
    <col min="6915" max="6922" width="12" style="90" customWidth="1"/>
    <col min="6923" max="6923" width="12" style="90" bestFit="1" customWidth="1"/>
    <col min="6924" max="7169" width="9.140625" style="90"/>
    <col min="7170" max="7170" width="72.140625" style="90" customWidth="1"/>
    <col min="7171" max="7178" width="12" style="90" customWidth="1"/>
    <col min="7179" max="7179" width="12" style="90" bestFit="1" customWidth="1"/>
    <col min="7180" max="7425" width="9.140625" style="90"/>
    <col min="7426" max="7426" width="72.140625" style="90" customWidth="1"/>
    <col min="7427" max="7434" width="12" style="90" customWidth="1"/>
    <col min="7435" max="7435" width="12" style="90" bestFit="1" customWidth="1"/>
    <col min="7436" max="7681" width="9.140625" style="90"/>
    <col min="7682" max="7682" width="72.140625" style="90" customWidth="1"/>
    <col min="7683" max="7690" width="12" style="90" customWidth="1"/>
    <col min="7691" max="7691" width="12" style="90" bestFit="1" customWidth="1"/>
    <col min="7692" max="7937" width="9.140625" style="90"/>
    <col min="7938" max="7938" width="72.140625" style="90" customWidth="1"/>
    <col min="7939" max="7946" width="12" style="90" customWidth="1"/>
    <col min="7947" max="7947" width="12" style="90" bestFit="1" customWidth="1"/>
    <col min="7948" max="8193" width="9.140625" style="90"/>
    <col min="8194" max="8194" width="72.140625" style="90" customWidth="1"/>
    <col min="8195" max="8202" width="12" style="90" customWidth="1"/>
    <col min="8203" max="8203" width="12" style="90" bestFit="1" customWidth="1"/>
    <col min="8204" max="8449" width="9.140625" style="90"/>
    <col min="8450" max="8450" width="72.140625" style="90" customWidth="1"/>
    <col min="8451" max="8458" width="12" style="90" customWidth="1"/>
    <col min="8459" max="8459" width="12" style="90" bestFit="1" customWidth="1"/>
    <col min="8460" max="8705" width="9.140625" style="90"/>
    <col min="8706" max="8706" width="72.140625" style="90" customWidth="1"/>
    <col min="8707" max="8714" width="12" style="90" customWidth="1"/>
    <col min="8715" max="8715" width="12" style="90" bestFit="1" customWidth="1"/>
    <col min="8716" max="8961" width="9.140625" style="90"/>
    <col min="8962" max="8962" width="72.140625" style="90" customWidth="1"/>
    <col min="8963" max="8970" width="12" style="90" customWidth="1"/>
    <col min="8971" max="8971" width="12" style="90" bestFit="1" customWidth="1"/>
    <col min="8972" max="9217" width="9.140625" style="90"/>
    <col min="9218" max="9218" width="72.140625" style="90" customWidth="1"/>
    <col min="9219" max="9226" width="12" style="90" customWidth="1"/>
    <col min="9227" max="9227" width="12" style="90" bestFit="1" customWidth="1"/>
    <col min="9228" max="9473" width="9.140625" style="90"/>
    <col min="9474" max="9474" width="72.140625" style="90" customWidth="1"/>
    <col min="9475" max="9482" width="12" style="90" customWidth="1"/>
    <col min="9483" max="9483" width="12" style="90" bestFit="1" customWidth="1"/>
    <col min="9484" max="9729" width="9.140625" style="90"/>
    <col min="9730" max="9730" width="72.140625" style="90" customWidth="1"/>
    <col min="9731" max="9738" width="12" style="90" customWidth="1"/>
    <col min="9739" max="9739" width="12" style="90" bestFit="1" customWidth="1"/>
    <col min="9740" max="9985" width="9.140625" style="90"/>
    <col min="9986" max="9986" width="72.140625" style="90" customWidth="1"/>
    <col min="9987" max="9994" width="12" style="90" customWidth="1"/>
    <col min="9995" max="9995" width="12" style="90" bestFit="1" customWidth="1"/>
    <col min="9996" max="10241" width="9.140625" style="90"/>
    <col min="10242" max="10242" width="72.140625" style="90" customWidth="1"/>
    <col min="10243" max="10250" width="12" style="90" customWidth="1"/>
    <col min="10251" max="10251" width="12" style="90" bestFit="1" customWidth="1"/>
    <col min="10252" max="10497" width="9.140625" style="90"/>
    <col min="10498" max="10498" width="72.140625" style="90" customWidth="1"/>
    <col min="10499" max="10506" width="12" style="90" customWidth="1"/>
    <col min="10507" max="10507" width="12" style="90" bestFit="1" customWidth="1"/>
    <col min="10508" max="10753" width="9.140625" style="90"/>
    <col min="10754" max="10754" width="72.140625" style="90" customWidth="1"/>
    <col min="10755" max="10762" width="12" style="90" customWidth="1"/>
    <col min="10763" max="10763" width="12" style="90" bestFit="1" customWidth="1"/>
    <col min="10764" max="11009" width="9.140625" style="90"/>
    <col min="11010" max="11010" width="72.140625" style="90" customWidth="1"/>
    <col min="11011" max="11018" width="12" style="90" customWidth="1"/>
    <col min="11019" max="11019" width="12" style="90" bestFit="1" customWidth="1"/>
    <col min="11020" max="11265" width="9.140625" style="90"/>
    <col min="11266" max="11266" width="72.140625" style="90" customWidth="1"/>
    <col min="11267" max="11274" width="12" style="90" customWidth="1"/>
    <col min="11275" max="11275" width="12" style="90" bestFit="1" customWidth="1"/>
    <col min="11276" max="11521" width="9.140625" style="90"/>
    <col min="11522" max="11522" width="72.140625" style="90" customWidth="1"/>
    <col min="11523" max="11530" width="12" style="90" customWidth="1"/>
    <col min="11531" max="11531" width="12" style="90" bestFit="1" customWidth="1"/>
    <col min="11532" max="11777" width="9.140625" style="90"/>
    <col min="11778" max="11778" width="72.140625" style="90" customWidth="1"/>
    <col min="11779" max="11786" width="12" style="90" customWidth="1"/>
    <col min="11787" max="11787" width="12" style="90" bestFit="1" customWidth="1"/>
    <col min="11788" max="12033" width="9.140625" style="90"/>
    <col min="12034" max="12034" width="72.140625" style="90" customWidth="1"/>
    <col min="12035" max="12042" width="12" style="90" customWidth="1"/>
    <col min="12043" max="12043" width="12" style="90" bestFit="1" customWidth="1"/>
    <col min="12044" max="12289" width="9.140625" style="90"/>
    <col min="12290" max="12290" width="72.140625" style="90" customWidth="1"/>
    <col min="12291" max="12298" width="12" style="90" customWidth="1"/>
    <col min="12299" max="12299" width="12" style="90" bestFit="1" customWidth="1"/>
    <col min="12300" max="12545" width="9.140625" style="90"/>
    <col min="12546" max="12546" width="72.140625" style="90" customWidth="1"/>
    <col min="12547" max="12554" width="12" style="90" customWidth="1"/>
    <col min="12555" max="12555" width="12" style="90" bestFit="1" customWidth="1"/>
    <col min="12556" max="12801" width="9.140625" style="90"/>
    <col min="12802" max="12802" width="72.140625" style="90" customWidth="1"/>
    <col min="12803" max="12810" width="12" style="90" customWidth="1"/>
    <col min="12811" max="12811" width="12" style="90" bestFit="1" customWidth="1"/>
    <col min="12812" max="13057" width="9.140625" style="90"/>
    <col min="13058" max="13058" width="72.140625" style="90" customWidth="1"/>
    <col min="13059" max="13066" width="12" style="90" customWidth="1"/>
    <col min="13067" max="13067" width="12" style="90" bestFit="1" customWidth="1"/>
    <col min="13068" max="13313" width="9.140625" style="90"/>
    <col min="13314" max="13314" width="72.140625" style="90" customWidth="1"/>
    <col min="13315" max="13322" width="12" style="90" customWidth="1"/>
    <col min="13323" max="13323" width="12" style="90" bestFit="1" customWidth="1"/>
    <col min="13324" max="13569" width="9.140625" style="90"/>
    <col min="13570" max="13570" width="72.140625" style="90" customWidth="1"/>
    <col min="13571" max="13578" width="12" style="90" customWidth="1"/>
    <col min="13579" max="13579" width="12" style="90" bestFit="1" customWidth="1"/>
    <col min="13580" max="13825" width="9.140625" style="90"/>
    <col min="13826" max="13826" width="72.140625" style="90" customWidth="1"/>
    <col min="13827" max="13834" width="12" style="90" customWidth="1"/>
    <col min="13835" max="13835" width="12" style="90" bestFit="1" customWidth="1"/>
    <col min="13836" max="14081" width="9.140625" style="90"/>
    <col min="14082" max="14082" width="72.140625" style="90" customWidth="1"/>
    <col min="14083" max="14090" width="12" style="90" customWidth="1"/>
    <col min="14091" max="14091" width="12" style="90" bestFit="1" customWidth="1"/>
    <col min="14092" max="14337" width="9.140625" style="90"/>
    <col min="14338" max="14338" width="72.140625" style="90" customWidth="1"/>
    <col min="14339" max="14346" width="12" style="90" customWidth="1"/>
    <col min="14347" max="14347" width="12" style="90" bestFit="1" customWidth="1"/>
    <col min="14348" max="14593" width="9.140625" style="90"/>
    <col min="14594" max="14594" width="72.140625" style="90" customWidth="1"/>
    <col min="14595" max="14602" width="12" style="90" customWidth="1"/>
    <col min="14603" max="14603" width="12" style="90" bestFit="1" customWidth="1"/>
    <col min="14604" max="14849" width="9.140625" style="90"/>
    <col min="14850" max="14850" width="72.140625" style="90" customWidth="1"/>
    <col min="14851" max="14858" width="12" style="90" customWidth="1"/>
    <col min="14859" max="14859" width="12" style="90" bestFit="1" customWidth="1"/>
    <col min="14860" max="15105" width="9.140625" style="90"/>
    <col min="15106" max="15106" width="72.140625" style="90" customWidth="1"/>
    <col min="15107" max="15114" width="12" style="90" customWidth="1"/>
    <col min="15115" max="15115" width="12" style="90" bestFit="1" customWidth="1"/>
    <col min="15116" max="15361" width="9.140625" style="90"/>
    <col min="15362" max="15362" width="72.140625" style="90" customWidth="1"/>
    <col min="15363" max="15370" width="12" style="90" customWidth="1"/>
    <col min="15371" max="15371" width="12" style="90" bestFit="1" customWidth="1"/>
    <col min="15372" max="15617" width="9.140625" style="90"/>
    <col min="15618" max="15618" width="72.140625" style="90" customWidth="1"/>
    <col min="15619" max="15626" width="12" style="90" customWidth="1"/>
    <col min="15627" max="15627" width="12" style="90" bestFit="1" customWidth="1"/>
    <col min="15628" max="15873" width="9.140625" style="90"/>
    <col min="15874" max="15874" width="72.140625" style="90" customWidth="1"/>
    <col min="15875" max="15882" width="12" style="90" customWidth="1"/>
    <col min="15883" max="15883" width="12" style="90" bestFit="1" customWidth="1"/>
    <col min="15884" max="16129" width="9.140625" style="90"/>
    <col min="16130" max="16130" width="72.140625" style="90" customWidth="1"/>
    <col min="16131" max="16138" width="12" style="90" customWidth="1"/>
    <col min="16139" max="16139" width="12" style="90" bestFit="1" customWidth="1"/>
    <col min="16140" max="16384" width="9.140625" style="90"/>
  </cols>
  <sheetData>
    <row r="1" spans="1:10">
      <c r="A1" s="89" t="s">
        <v>88</v>
      </c>
      <c r="C1" s="90"/>
      <c r="D1" s="91"/>
      <c r="J1" s="90"/>
    </row>
    <row r="2" spans="1:10">
      <c r="A2" s="93"/>
      <c r="J2" s="90"/>
    </row>
    <row r="3" spans="1:10">
      <c r="B3" s="94" t="s">
        <v>7</v>
      </c>
      <c r="J3" s="90"/>
    </row>
    <row r="4" spans="1:10">
      <c r="B4" s="95" t="str">
        <f>B19</f>
        <v>Source Category</v>
      </c>
      <c r="C4" s="95" t="str">
        <f>PROPER(VLOOKUP(C60,fips_xref!$A$5:$B$26,2,FALSE))</f>
        <v>Delta</v>
      </c>
      <c r="D4" s="95" t="str">
        <f>PROPER(VLOOKUP(D60,fips_xref!$A$5:$B$26,2,FALSE))</f>
        <v>Garfield</v>
      </c>
      <c r="E4" s="95" t="str">
        <f>PROPER(VLOOKUP(E60,fips_xref!$A$5:$B$26,2,FALSE))</f>
        <v>Gunnison</v>
      </c>
      <c r="F4" s="95" t="str">
        <f>PROPER(VLOOKUP(F60,fips_xref!$A$5:$B$26,2,FALSE))</f>
        <v>Mesa</v>
      </c>
      <c r="G4" s="95" t="str">
        <f>PROPER(VLOOKUP(G60,fips_xref!$A$5:$B$26,2,FALSE))</f>
        <v>Moffat</v>
      </c>
      <c r="H4" s="95" t="str">
        <f>PROPER(VLOOKUP(H60,fips_xref!$A$5:$B$26,2,FALSE))</f>
        <v>Rio Blanco</v>
      </c>
      <c r="I4" s="95" t="str">
        <f>PROPER(VLOOKUP(I60,fips_xref!$A$5:$B$26,2,FALSE))</f>
        <v>Routt</v>
      </c>
      <c r="J4" s="95" t="s">
        <v>26</v>
      </c>
    </row>
    <row r="5" spans="1:10">
      <c r="B5" s="5" t="s">
        <v>159</v>
      </c>
      <c r="C5" s="96">
        <f t="shared" ref="C5:I5" si="0">VLOOKUP($B5,$B$20:$I$45,COLUMN(B1),FALSE)</f>
        <v>0</v>
      </c>
      <c r="D5" s="96">
        <f t="shared" si="0"/>
        <v>4.409860443138367</v>
      </c>
      <c r="E5" s="96">
        <f t="shared" si="0"/>
        <v>2.9636158892058919E-2</v>
      </c>
      <c r="F5" s="96">
        <f t="shared" si="0"/>
        <v>8.8908476676176754E-2</v>
      </c>
      <c r="G5" s="96">
        <f t="shared" si="0"/>
        <v>0.1422535626818828</v>
      </c>
      <c r="H5" s="96">
        <f t="shared" si="0"/>
        <v>0.61050487317641378</v>
      </c>
      <c r="I5" s="96">
        <f t="shared" si="0"/>
        <v>1.1854463556823567E-2</v>
      </c>
      <c r="J5" s="96">
        <f t="shared" ref="J5:J14" si="1">SUM(C5:I5)</f>
        <v>5.2930179781217221</v>
      </c>
    </row>
    <row r="6" spans="1:10">
      <c r="B6" s="5" t="s">
        <v>172</v>
      </c>
      <c r="C6" s="96">
        <f t="shared" ref="C6:C13" si="2">VLOOKUP($B6,$B$20:$I$45,COLUMN(B2),FALSE)</f>
        <v>1.1648376986736256E-3</v>
      </c>
      <c r="D6" s="96">
        <f t="shared" ref="D6:D13" si="3">VLOOKUP($B6,$B$20:$I$45,COLUMN(C2),FALSE)</f>
        <v>8.1247429482485387</v>
      </c>
      <c r="E6" s="96">
        <f t="shared" ref="E6:E13" si="4">VLOOKUP($B6,$B$20:$I$45,COLUMN(D2),FALSE)</f>
        <v>1.1648376986736257E-2</v>
      </c>
      <c r="F6" s="96">
        <f t="shared" ref="F6:F13" si="5">VLOOKUP($B6,$B$20:$I$45,COLUMN(E2),FALSE)</f>
        <v>0.86663924781317747</v>
      </c>
      <c r="G6" s="96">
        <f t="shared" ref="G6:G13" si="6">VLOOKUP($B6,$B$20:$I$45,COLUMN(F2),FALSE)</f>
        <v>0.49738569733363819</v>
      </c>
      <c r="H6" s="96">
        <f t="shared" ref="H6:H13" si="7">VLOOKUP($B6,$B$20:$I$45,COLUMN(G2),FALSE)</f>
        <v>2.2213454913706041</v>
      </c>
      <c r="I6" s="96">
        <f t="shared" ref="I6:I13" si="8">VLOOKUP($B6,$B$20:$I$45,COLUMN(H2),FALSE)</f>
        <v>3.0285780165514271E-2</v>
      </c>
      <c r="J6" s="96">
        <f t="shared" ref="J6:J13" si="9">SUM(C6:I6)</f>
        <v>11.753212379616881</v>
      </c>
    </row>
    <row r="7" spans="1:10">
      <c r="B7" s="5" t="s">
        <v>171</v>
      </c>
      <c r="C7" s="96">
        <f t="shared" si="2"/>
        <v>4.3654998275193301E-3</v>
      </c>
      <c r="D7" s="96">
        <f t="shared" si="3"/>
        <v>30.449361296947327</v>
      </c>
      <c r="E7" s="96">
        <f t="shared" si="4"/>
        <v>4.3654998275193299E-2</v>
      </c>
      <c r="F7" s="96">
        <f t="shared" si="5"/>
        <v>3.2479318716743815</v>
      </c>
      <c r="G7" s="96">
        <f t="shared" si="6"/>
        <v>1.8640684263507541</v>
      </c>
      <c r="H7" s="96">
        <f t="shared" si="7"/>
        <v>8.3250081710793626</v>
      </c>
      <c r="I7" s="96">
        <f t="shared" si="8"/>
        <v>0.11350299551550258</v>
      </c>
      <c r="J7" s="96">
        <f t="shared" si="9"/>
        <v>44.04789325967004</v>
      </c>
    </row>
    <row r="8" spans="1:10">
      <c r="B8" s="5" t="s">
        <v>160</v>
      </c>
      <c r="C8" s="96">
        <f t="shared" si="2"/>
        <v>4.2263063721660946E-4</v>
      </c>
      <c r="D8" s="96">
        <f t="shared" si="3"/>
        <v>2.9478486945858511</v>
      </c>
      <c r="E8" s="96">
        <f t="shared" si="4"/>
        <v>4.2263063721660948E-3</v>
      </c>
      <c r="F8" s="96">
        <f t="shared" si="5"/>
        <v>0.31443719408915743</v>
      </c>
      <c r="G8" s="96">
        <f t="shared" si="6"/>
        <v>0.18046328209149226</v>
      </c>
      <c r="H8" s="96">
        <f t="shared" si="7"/>
        <v>0.80595662517207423</v>
      </c>
      <c r="I8" s="96">
        <f t="shared" si="8"/>
        <v>1.0988396567631847E-2</v>
      </c>
      <c r="J8" s="96">
        <f t="shared" si="9"/>
        <v>4.2643431295155905</v>
      </c>
    </row>
    <row r="9" spans="1:10">
      <c r="B9" s="5" t="s">
        <v>166</v>
      </c>
      <c r="C9" s="96">
        <f t="shared" si="2"/>
        <v>1.7320429876111314E-4</v>
      </c>
      <c r="D9" s="96">
        <f t="shared" si="3"/>
        <v>1.208099983858764</v>
      </c>
      <c r="E9" s="96">
        <f t="shared" si="4"/>
        <v>1.7320429876111312E-3</v>
      </c>
      <c r="F9" s="96">
        <f t="shared" si="5"/>
        <v>0.12886399827826817</v>
      </c>
      <c r="G9" s="96">
        <f t="shared" si="6"/>
        <v>7.3958235570995318E-2</v>
      </c>
      <c r="H9" s="96">
        <f t="shared" si="7"/>
        <v>0.33030059773744269</v>
      </c>
      <c r="I9" s="96">
        <f t="shared" si="8"/>
        <v>4.5033117677889412E-3</v>
      </c>
      <c r="J9" s="96">
        <f t="shared" si="9"/>
        <v>1.7476313744996315</v>
      </c>
    </row>
    <row r="10" spans="1:10">
      <c r="B10" s="5" t="s">
        <v>109</v>
      </c>
      <c r="C10" s="96">
        <f t="shared" si="2"/>
        <v>5.3000500462681321E-5</v>
      </c>
      <c r="D10" s="96">
        <f t="shared" si="3"/>
        <v>0.36967849072720221</v>
      </c>
      <c r="E10" s="96">
        <f t="shared" si="4"/>
        <v>5.3000500462681321E-4</v>
      </c>
      <c r="F10" s="96">
        <f t="shared" si="5"/>
        <v>3.9432372344234898E-2</v>
      </c>
      <c r="G10" s="96">
        <f t="shared" si="6"/>
        <v>2.2631213697564927E-2</v>
      </c>
      <c r="H10" s="96">
        <f t="shared" si="7"/>
        <v>0.10107195438233327</v>
      </c>
      <c r="I10" s="96">
        <f t="shared" si="8"/>
        <v>1.3780130120297144E-3</v>
      </c>
      <c r="J10" s="96">
        <f t="shared" si="9"/>
        <v>0.53477504966845446</v>
      </c>
    </row>
    <row r="11" spans="1:10">
      <c r="B11" s="5" t="s">
        <v>167</v>
      </c>
      <c r="C11" s="96">
        <f t="shared" si="2"/>
        <v>3.320940500966073E-5</v>
      </c>
      <c r="D11" s="96">
        <f t="shared" si="3"/>
        <v>0.23163559994238361</v>
      </c>
      <c r="E11" s="96">
        <f t="shared" si="4"/>
        <v>3.3209405009660726E-4</v>
      </c>
      <c r="F11" s="96">
        <f t="shared" si="5"/>
        <v>2.4707797327187583E-2</v>
      </c>
      <c r="G11" s="96">
        <f t="shared" si="6"/>
        <v>1.4180415939125132E-2</v>
      </c>
      <c r="H11" s="96">
        <f t="shared" si="7"/>
        <v>6.3330335353423015E-2</v>
      </c>
      <c r="I11" s="96">
        <f t="shared" si="8"/>
        <v>8.6344453025117911E-4</v>
      </c>
      <c r="J11" s="96">
        <f t="shared" si="9"/>
        <v>0.33508289654747675</v>
      </c>
    </row>
    <row r="12" spans="1:10">
      <c r="B12" s="5" t="s">
        <v>168</v>
      </c>
      <c r="C12" s="96">
        <f t="shared" si="2"/>
        <v>7.0745435688478945E-4</v>
      </c>
      <c r="D12" s="96">
        <f t="shared" si="3"/>
        <v>4.9344941392714059</v>
      </c>
      <c r="E12" s="96">
        <f t="shared" si="4"/>
        <v>7.0745435688478941E-3</v>
      </c>
      <c r="F12" s="96">
        <f t="shared" si="5"/>
        <v>0.52634604152228337</v>
      </c>
      <c r="G12" s="96">
        <f t="shared" si="6"/>
        <v>0.30208301038980512</v>
      </c>
      <c r="H12" s="96">
        <f t="shared" si="7"/>
        <v>1.3491154585792935</v>
      </c>
      <c r="I12" s="96">
        <f t="shared" si="8"/>
        <v>1.8393813279004526E-2</v>
      </c>
      <c r="J12" s="96">
        <f t="shared" si="9"/>
        <v>7.1382144609675251</v>
      </c>
    </row>
    <row r="13" spans="1:10">
      <c r="B13" s="5" t="s">
        <v>111</v>
      </c>
      <c r="C13" s="96">
        <f t="shared" si="2"/>
        <v>1.653371567042301E-4</v>
      </c>
      <c r="D13" s="96">
        <f t="shared" si="3"/>
        <v>1.1532266680120051</v>
      </c>
      <c r="E13" s="96">
        <f t="shared" si="4"/>
        <v>1.653371567042301E-3</v>
      </c>
      <c r="F13" s="96">
        <f t="shared" si="5"/>
        <v>0.1230108445879472</v>
      </c>
      <c r="G13" s="96">
        <f t="shared" si="6"/>
        <v>7.0598965912706257E-2</v>
      </c>
      <c r="H13" s="96">
        <f t="shared" si="7"/>
        <v>0.31529795783496678</v>
      </c>
      <c r="I13" s="96">
        <f t="shared" si="8"/>
        <v>4.2987660743099834E-3</v>
      </c>
      <c r="J13" s="96">
        <f t="shared" si="9"/>
        <v>1.6682519111456819</v>
      </c>
    </row>
    <row r="14" spans="1:10">
      <c r="B14" s="90" t="s">
        <v>116</v>
      </c>
      <c r="C14" s="96">
        <f>SUMIF($A$20:$A$45,"N",C$20:C$45)</f>
        <v>3.9090970111866625E-5</v>
      </c>
      <c r="D14" s="96">
        <f t="shared" ref="D14:I14" si="10">SUMIF($A$20:$A$45,"N",D$20:D$45)</f>
        <v>7.3934534734125723</v>
      </c>
      <c r="E14" s="96">
        <f t="shared" si="10"/>
        <v>4.8245707798445968E-2</v>
      </c>
      <c r="F14" s="96">
        <f t="shared" si="10"/>
        <v>0.17264807605521068</v>
      </c>
      <c r="G14" s="96">
        <f t="shared" si="10"/>
        <v>0.24639487510493804</v>
      </c>
      <c r="H14" s="96">
        <f t="shared" si="10"/>
        <v>1.0603553208082721</v>
      </c>
      <c r="I14" s="96">
        <f t="shared" si="10"/>
        <v>2.0158284461839454E-2</v>
      </c>
      <c r="J14" s="96">
        <f t="shared" si="1"/>
        <v>8.9412948286113902</v>
      </c>
    </row>
    <row r="15" spans="1:10">
      <c r="A15" s="52"/>
      <c r="B15" s="53" t="s">
        <v>6</v>
      </c>
      <c r="C15" s="96">
        <f>SUM(C$5:C$14)</f>
        <v>7.1242648513439059E-3</v>
      </c>
      <c r="D15" s="96">
        <f t="shared" ref="D15:G15" si="11">SUM(D$5:D$14)</f>
        <v>61.22240173814442</v>
      </c>
      <c r="E15" s="96">
        <f t="shared" si="11"/>
        <v>0.14873360550282527</v>
      </c>
      <c r="F15" s="96">
        <f t="shared" si="11"/>
        <v>5.532925920368025</v>
      </c>
      <c r="G15" s="96">
        <f t="shared" si="11"/>
        <v>3.4140176850729023</v>
      </c>
      <c r="H15" s="96">
        <f>SUM(H5:H14)</f>
        <v>15.182286785494185</v>
      </c>
      <c r="I15" s="96">
        <f>SUM(I5:I14)</f>
        <v>0.21622726893069605</v>
      </c>
      <c r="J15" s="96">
        <f>SUM(J5:J14)</f>
        <v>85.72371726836441</v>
      </c>
    </row>
    <row r="16" spans="1:10">
      <c r="C16" s="112" t="b">
        <f>C15=C46</f>
        <v>1</v>
      </c>
      <c r="D16" s="112" t="b">
        <f t="shared" ref="D16:G16" si="12">D15=D46</f>
        <v>1</v>
      </c>
      <c r="E16" s="112" t="b">
        <f t="shared" si="12"/>
        <v>1</v>
      </c>
      <c r="F16" s="112" t="b">
        <f t="shared" si="12"/>
        <v>1</v>
      </c>
      <c r="G16" s="112" t="b">
        <f t="shared" si="12"/>
        <v>1</v>
      </c>
      <c r="H16" s="112" t="b">
        <f>H15=H46</f>
        <v>1</v>
      </c>
      <c r="I16" s="112" t="b">
        <f t="shared" ref="I16:J16" si="13">I15=I46</f>
        <v>1</v>
      </c>
      <c r="J16" s="112" t="b">
        <f t="shared" si="13"/>
        <v>1</v>
      </c>
    </row>
    <row r="17" spans="1:10">
      <c r="C17" s="97"/>
      <c r="D17" s="97"/>
      <c r="E17" s="97"/>
      <c r="F17" s="97"/>
      <c r="G17" s="97"/>
      <c r="H17" s="97"/>
      <c r="I17" s="97"/>
      <c r="J17" s="97"/>
    </row>
    <row r="18" spans="1:10">
      <c r="B18" s="94" t="s">
        <v>8</v>
      </c>
    </row>
    <row r="19" spans="1:10">
      <c r="A19" s="95"/>
      <c r="B19" s="95" t="str">
        <f t="shared" ref="B19:I34" si="14">B60</f>
        <v>Source Category</v>
      </c>
      <c r="C19" s="95" t="str">
        <f>PROPER(VLOOKUP(C60,fips_xref!$A$5:$B$26,2,FALSE))</f>
        <v>Delta</v>
      </c>
      <c r="D19" s="95" t="str">
        <f>PROPER(VLOOKUP(D60,fips_xref!$A$5:$B$26,2,FALSE))</f>
        <v>Garfield</v>
      </c>
      <c r="E19" s="95" t="str">
        <f>PROPER(VLOOKUP(E60,fips_xref!$A$5:$B$26,2,FALSE))</f>
        <v>Gunnison</v>
      </c>
      <c r="F19" s="95" t="str">
        <f>PROPER(VLOOKUP(F60,fips_xref!$A$5:$B$26,2,FALSE))</f>
        <v>Mesa</v>
      </c>
      <c r="G19" s="95" t="str">
        <f>PROPER(VLOOKUP(G60,fips_xref!$A$5:$B$26,2,FALSE))</f>
        <v>Moffat</v>
      </c>
      <c r="H19" s="95" t="str">
        <f>PROPER(VLOOKUP(H60,fips_xref!$A$5:$B$26,2,FALSE))</f>
        <v>Rio Blanco</v>
      </c>
      <c r="I19" s="95" t="str">
        <f>PROPER(VLOOKUP(I60,fips_xref!$A$5:$B$26,2,FALSE))</f>
        <v>Routt</v>
      </c>
      <c r="J19" s="95" t="s">
        <v>26</v>
      </c>
    </row>
    <row r="20" spans="1:10">
      <c r="A20" s="90" t="str">
        <f>VLOOKUP($B20,by_src_allpol!$V$22:$W$47,2,FALSE)</f>
        <v>N</v>
      </c>
      <c r="B20" s="90" t="str">
        <f t="shared" si="14"/>
        <v>Construction Dust, Fugitive</v>
      </c>
      <c r="C20" s="98">
        <f t="shared" si="14"/>
        <v>0</v>
      </c>
      <c r="D20" s="98">
        <f t="shared" si="14"/>
        <v>0</v>
      </c>
      <c r="E20" s="98">
        <f t="shared" si="14"/>
        <v>0</v>
      </c>
      <c r="F20" s="98">
        <f t="shared" si="14"/>
        <v>0</v>
      </c>
      <c r="G20" s="98">
        <f t="shared" si="14"/>
        <v>0</v>
      </c>
      <c r="H20" s="98">
        <f t="shared" si="14"/>
        <v>0</v>
      </c>
      <c r="I20" s="98">
        <f t="shared" si="14"/>
        <v>0</v>
      </c>
      <c r="J20" s="98">
        <f t="shared" ref="J20:J45" si="15">SUM(C20:I20)</f>
        <v>0</v>
      </c>
    </row>
    <row r="21" spans="1:10">
      <c r="A21" s="90" t="str">
        <f>VLOOKUP($B21,by_src_allpol!$V$22:$W$47,2,FALSE)</f>
        <v>N</v>
      </c>
      <c r="B21" s="90" t="str">
        <f t="shared" si="14"/>
        <v>Construction Dust, Wind Erosion</v>
      </c>
      <c r="C21" s="98">
        <f t="shared" si="14"/>
        <v>0</v>
      </c>
      <c r="D21" s="98">
        <f t="shared" si="14"/>
        <v>0</v>
      </c>
      <c r="E21" s="98">
        <f t="shared" si="14"/>
        <v>0</v>
      </c>
      <c r="F21" s="98">
        <f t="shared" si="14"/>
        <v>0</v>
      </c>
      <c r="G21" s="98">
        <f t="shared" si="14"/>
        <v>0</v>
      </c>
      <c r="H21" s="98">
        <f t="shared" si="14"/>
        <v>0</v>
      </c>
      <c r="I21" s="98">
        <f t="shared" si="14"/>
        <v>0</v>
      </c>
      <c r="J21" s="98">
        <f t="shared" si="15"/>
        <v>0</v>
      </c>
    </row>
    <row r="22" spans="1:10">
      <c r="A22" s="90" t="str">
        <f>VLOOKUP($B22,by_src_allpol!$V$22:$W$47,2,FALSE)</f>
        <v>N</v>
      </c>
      <c r="B22" s="90" t="str">
        <f t="shared" si="14"/>
        <v>Construction Traffic, Pipeline - Idling</v>
      </c>
      <c r="C22" s="98">
        <f t="shared" si="14"/>
        <v>0</v>
      </c>
      <c r="D22" s="98">
        <f t="shared" si="14"/>
        <v>3.1047356708090749E-3</v>
      </c>
      <c r="E22" s="98">
        <f t="shared" si="14"/>
        <v>2.0865159078017975E-5</v>
      </c>
      <c r="F22" s="98">
        <f t="shared" si="14"/>
        <v>6.2595477234053931E-5</v>
      </c>
      <c r="G22" s="98">
        <f t="shared" si="14"/>
        <v>1.0015276357448627E-4</v>
      </c>
      <c r="H22" s="98">
        <f t="shared" si="14"/>
        <v>4.298222770071703E-4</v>
      </c>
      <c r="I22" s="98">
        <f t="shared" si="14"/>
        <v>8.3460636312071905E-6</v>
      </c>
      <c r="J22" s="98">
        <f t="shared" si="15"/>
        <v>3.7265174113340106E-3</v>
      </c>
    </row>
    <row r="23" spans="1:10">
      <c r="A23" s="90" t="str">
        <f>VLOOKUP($B23,by_src_allpol!$V$22:$W$47,2,FALSE)</f>
        <v>N</v>
      </c>
      <c r="B23" s="90" t="str">
        <f t="shared" si="14"/>
        <v>Construction Traffic, Drilling - Idling</v>
      </c>
      <c r="C23" s="98">
        <f t="shared" si="14"/>
        <v>0</v>
      </c>
      <c r="D23" s="98">
        <f t="shared" si="14"/>
        <v>0.98739988129145861</v>
      </c>
      <c r="E23" s="98">
        <f t="shared" si="14"/>
        <v>6.635751890399587E-3</v>
      </c>
      <c r="F23" s="98">
        <f t="shared" si="14"/>
        <v>1.9907255671198765E-2</v>
      </c>
      <c r="G23" s="98">
        <f t="shared" si="14"/>
        <v>3.185160907391802E-2</v>
      </c>
      <c r="H23" s="98">
        <f t="shared" si="14"/>
        <v>0.13669648894223149</v>
      </c>
      <c r="I23" s="98">
        <f t="shared" si="14"/>
        <v>2.6543007561598353E-3</v>
      </c>
      <c r="J23" s="98">
        <f t="shared" si="15"/>
        <v>1.1851452876253663</v>
      </c>
    </row>
    <row r="24" spans="1:10">
      <c r="A24" s="90" t="str">
        <f>VLOOKUP($B24,by_src_allpol!$V$22:$W$47,2,FALSE)</f>
        <v>N</v>
      </c>
      <c r="B24" s="90" t="str">
        <f t="shared" si="14"/>
        <v>Completion Traffic - Idling</v>
      </c>
      <c r="C24" s="98">
        <f t="shared" si="14"/>
        <v>0</v>
      </c>
      <c r="D24" s="98">
        <f t="shared" si="14"/>
        <v>2.0031230387228587</v>
      </c>
      <c r="E24" s="98">
        <f t="shared" si="14"/>
        <v>1.3461848378513833E-2</v>
      </c>
      <c r="F24" s="98">
        <f t="shared" si="14"/>
        <v>4.0385545135541503E-2</v>
      </c>
      <c r="G24" s="98">
        <f t="shared" si="14"/>
        <v>6.4616872216866406E-2</v>
      </c>
      <c r="H24" s="98">
        <f t="shared" si="14"/>
        <v>0.277314076597385</v>
      </c>
      <c r="I24" s="98">
        <f t="shared" si="14"/>
        <v>5.3847393514055344E-3</v>
      </c>
      <c r="J24" s="98">
        <f t="shared" si="15"/>
        <v>2.4042861204025714</v>
      </c>
    </row>
    <row r="25" spans="1:10">
      <c r="A25" s="90" t="str">
        <f>VLOOKUP($B25,by_src_allpol!$V$22:$W$47,2,FALSE)</f>
        <v>N</v>
      </c>
      <c r="B25" s="90" t="str">
        <f t="shared" si="14"/>
        <v>Recompletion Traffic - Idling</v>
      </c>
      <c r="C25" s="98">
        <f t="shared" si="14"/>
        <v>0</v>
      </c>
      <c r="D25" s="98">
        <f t="shared" si="14"/>
        <v>0</v>
      </c>
      <c r="E25" s="98">
        <f t="shared" si="14"/>
        <v>0</v>
      </c>
      <c r="F25" s="98">
        <f t="shared" si="14"/>
        <v>0</v>
      </c>
      <c r="G25" s="98">
        <f t="shared" si="14"/>
        <v>0</v>
      </c>
      <c r="H25" s="98">
        <f t="shared" si="14"/>
        <v>0</v>
      </c>
      <c r="I25" s="98">
        <f t="shared" si="14"/>
        <v>0</v>
      </c>
      <c r="J25" s="98">
        <f t="shared" si="15"/>
        <v>0</v>
      </c>
    </row>
    <row r="26" spans="1:10">
      <c r="A26" s="90" t="str">
        <f>VLOOKUP($B26,by_src_allpol!$V$22:$W$47,2,FALSE)</f>
        <v>Y</v>
      </c>
      <c r="B26" s="90" t="str">
        <f t="shared" si="14"/>
        <v>Production Traffic - Idling</v>
      </c>
      <c r="C26" s="98">
        <f t="shared" si="14"/>
        <v>5.3000500462681321E-5</v>
      </c>
      <c r="D26" s="98">
        <f t="shared" si="14"/>
        <v>0.36967849072720221</v>
      </c>
      <c r="E26" s="98">
        <f t="shared" si="14"/>
        <v>5.3000500462681321E-4</v>
      </c>
      <c r="F26" s="98">
        <f t="shared" si="14"/>
        <v>3.9432372344234898E-2</v>
      </c>
      <c r="G26" s="98">
        <f t="shared" si="14"/>
        <v>2.2631213697564927E-2</v>
      </c>
      <c r="H26" s="98">
        <f t="shared" si="14"/>
        <v>0.10107195438233327</v>
      </c>
      <c r="I26" s="98">
        <f t="shared" si="14"/>
        <v>1.3780130120297144E-3</v>
      </c>
      <c r="J26" s="98">
        <f t="shared" si="15"/>
        <v>0.53477504966845446</v>
      </c>
    </row>
    <row r="27" spans="1:10">
      <c r="A27" s="90" t="str">
        <f>VLOOKUP($B27,by_src_allpol!$V$22:$W$47,2,FALSE)</f>
        <v>N</v>
      </c>
      <c r="B27" s="90" t="str">
        <f t="shared" si="14"/>
        <v>Maintenance Operation Traffic - Idling</v>
      </c>
      <c r="C27" s="98">
        <f t="shared" si="14"/>
        <v>1.0927816681780649E-5</v>
      </c>
      <c r="D27" s="98">
        <f t="shared" si="14"/>
        <v>7.6221521355420027E-2</v>
      </c>
      <c r="E27" s="98">
        <f t="shared" si="14"/>
        <v>1.092781668178065E-4</v>
      </c>
      <c r="F27" s="98">
        <f t="shared" si="14"/>
        <v>8.130295611244804E-3</v>
      </c>
      <c r="G27" s="98">
        <f t="shared" si="14"/>
        <v>4.6661777231203376E-3</v>
      </c>
      <c r="H27" s="98">
        <f t="shared" si="14"/>
        <v>2.0839346412155697E-2</v>
      </c>
      <c r="I27" s="98">
        <f t="shared" si="14"/>
        <v>2.8412323372629689E-4</v>
      </c>
      <c r="J27" s="98">
        <f t="shared" si="15"/>
        <v>0.11026167031916674</v>
      </c>
    </row>
    <row r="28" spans="1:10">
      <c r="A28" s="90" t="str">
        <f>VLOOKUP($B28,by_src_allpol!$V$22:$W$47,2,FALSE)</f>
        <v>Y</v>
      </c>
      <c r="B28" s="90" t="str">
        <f t="shared" si="14"/>
        <v>Employee Commuter Traffic - Idling</v>
      </c>
      <c r="C28" s="98">
        <f t="shared" si="14"/>
        <v>1.653371567042301E-4</v>
      </c>
      <c r="D28" s="98">
        <f t="shared" si="14"/>
        <v>1.1532266680120051</v>
      </c>
      <c r="E28" s="98">
        <f t="shared" si="14"/>
        <v>1.653371567042301E-3</v>
      </c>
      <c r="F28" s="98">
        <f t="shared" si="14"/>
        <v>0.1230108445879472</v>
      </c>
      <c r="G28" s="98">
        <f t="shared" si="14"/>
        <v>7.0598965912706257E-2</v>
      </c>
      <c r="H28" s="98">
        <f t="shared" si="14"/>
        <v>0.31529795783496678</v>
      </c>
      <c r="I28" s="98">
        <f t="shared" si="14"/>
        <v>4.2987660743099834E-3</v>
      </c>
      <c r="J28" s="98">
        <f t="shared" si="15"/>
        <v>1.6682519111456819</v>
      </c>
    </row>
    <row r="29" spans="1:10">
      <c r="A29" s="90" t="str">
        <f>VLOOKUP($B29,by_src_allpol!$V$22:$W$47,2,FALSE)</f>
        <v>N</v>
      </c>
      <c r="B29" s="90" t="str">
        <f t="shared" si="14"/>
        <v>Ancillary Traffic - Idling</v>
      </c>
      <c r="C29" s="98">
        <f t="shared" si="14"/>
        <v>1.14859545094155E-5</v>
      </c>
      <c r="D29" s="98">
        <f t="shared" si="14"/>
        <v>8.0114532703173119E-2</v>
      </c>
      <c r="E29" s="98">
        <f t="shared" si="14"/>
        <v>1.14859545094155E-4</v>
      </c>
      <c r="F29" s="98">
        <f t="shared" si="14"/>
        <v>8.5455501550051327E-3</v>
      </c>
      <c r="G29" s="98">
        <f t="shared" si="14"/>
        <v>4.9045025755204193E-3</v>
      </c>
      <c r="H29" s="98">
        <f t="shared" si="14"/>
        <v>2.1903715249455356E-2</v>
      </c>
      <c r="I29" s="98">
        <f t="shared" si="14"/>
        <v>2.9863481724480301E-4</v>
      </c>
      <c r="J29" s="98">
        <f t="shared" si="15"/>
        <v>0.11589328100000242</v>
      </c>
    </row>
    <row r="30" spans="1:10">
      <c r="A30" s="90" t="str">
        <f>VLOOKUP($B30,by_src_allpol!$V$22:$W$47,2,FALSE)</f>
        <v>N</v>
      </c>
      <c r="B30" s="90" t="str">
        <f t="shared" si="14"/>
        <v>Construction Traffic, Well Pad - Idling</v>
      </c>
      <c r="C30" s="98">
        <f t="shared" si="14"/>
        <v>0</v>
      </c>
      <c r="D30" s="98">
        <f t="shared" si="14"/>
        <v>1.5964552191227378E-2</v>
      </c>
      <c r="E30" s="98">
        <f t="shared" si="14"/>
        <v>1.0728865719910871E-4</v>
      </c>
      <c r="F30" s="98">
        <f t="shared" si="14"/>
        <v>3.218659715973262E-4</v>
      </c>
      <c r="G30" s="98">
        <f t="shared" si="14"/>
        <v>5.1498555455572179E-4</v>
      </c>
      <c r="H30" s="98">
        <f t="shared" si="14"/>
        <v>2.2101463383016394E-3</v>
      </c>
      <c r="I30" s="98">
        <f t="shared" si="14"/>
        <v>4.2915462879643487E-5</v>
      </c>
      <c r="J30" s="98">
        <f t="shared" si="15"/>
        <v>1.9161754175760819E-2</v>
      </c>
    </row>
    <row r="31" spans="1:10">
      <c r="A31" s="90" t="str">
        <f>VLOOKUP($B31,by_src_allpol!$V$22:$W$47,2,FALSE)</f>
        <v>N</v>
      </c>
      <c r="B31" s="90" t="str">
        <f t="shared" si="14"/>
        <v>Well Pad Construction Equipment</v>
      </c>
      <c r="C31" s="98">
        <f t="shared" si="14"/>
        <v>0</v>
      </c>
      <c r="D31" s="98">
        <f t="shared" si="14"/>
        <v>0.30949223858092129</v>
      </c>
      <c r="E31" s="98">
        <f t="shared" si="14"/>
        <v>2.0799209582051158E-3</v>
      </c>
      <c r="F31" s="98">
        <f t="shared" si="14"/>
        <v>6.2397628746153483E-3</v>
      </c>
      <c r="G31" s="98">
        <f t="shared" si="14"/>
        <v>9.9836205993845562E-3</v>
      </c>
      <c r="H31" s="98">
        <f t="shared" si="14"/>
        <v>4.2846371739025391E-2</v>
      </c>
      <c r="I31" s="98">
        <f t="shared" si="14"/>
        <v>8.3196838328204639E-4</v>
      </c>
      <c r="J31" s="98">
        <f t="shared" si="15"/>
        <v>0.37147388313543378</v>
      </c>
    </row>
    <row r="32" spans="1:10">
      <c r="A32" s="90" t="str">
        <f>VLOOKUP($B32,by_src_allpol!$V$22:$W$47,2,FALSE)</f>
        <v>N</v>
      </c>
      <c r="B32" s="90" t="str">
        <f t="shared" si="14"/>
        <v>Pipeline Construction Equipment</v>
      </c>
      <c r="C32" s="98">
        <f t="shared" si="14"/>
        <v>0</v>
      </c>
      <c r="D32" s="98">
        <f t="shared" si="14"/>
        <v>0.47298849964877415</v>
      </c>
      <c r="E32" s="98">
        <f t="shared" si="14"/>
        <v>3.1786861535535896E-3</v>
      </c>
      <c r="F32" s="98">
        <f t="shared" si="14"/>
        <v>9.53605846066077E-3</v>
      </c>
      <c r="G32" s="98">
        <f t="shared" si="14"/>
        <v>1.525769353705723E-2</v>
      </c>
      <c r="H32" s="98">
        <f t="shared" si="14"/>
        <v>6.5480934763203949E-2</v>
      </c>
      <c r="I32" s="98">
        <f t="shared" si="14"/>
        <v>1.2714744614214359E-3</v>
      </c>
      <c r="J32" s="98">
        <f t="shared" si="15"/>
        <v>0.56771334702467102</v>
      </c>
    </row>
    <row r="33" spans="1:10">
      <c r="A33" s="90" t="str">
        <f>VLOOKUP($B33,by_src_allpol!$V$22:$W$47,2,FALSE)</f>
        <v>Y</v>
      </c>
      <c r="B33" s="90" t="str">
        <f t="shared" si="14"/>
        <v>Fracing Equipment</v>
      </c>
      <c r="C33" s="98">
        <f t="shared" si="14"/>
        <v>0</v>
      </c>
      <c r="D33" s="98">
        <f t="shared" si="14"/>
        <v>4.409860443138367</v>
      </c>
      <c r="E33" s="98">
        <f t="shared" si="14"/>
        <v>2.9636158892058919E-2</v>
      </c>
      <c r="F33" s="98">
        <f t="shared" si="14"/>
        <v>8.8908476676176754E-2</v>
      </c>
      <c r="G33" s="98">
        <f t="shared" si="14"/>
        <v>0.1422535626818828</v>
      </c>
      <c r="H33" s="98">
        <f t="shared" si="14"/>
        <v>0.61050487317641378</v>
      </c>
      <c r="I33" s="98">
        <f t="shared" si="14"/>
        <v>1.1854463556823567E-2</v>
      </c>
      <c r="J33" s="98">
        <f t="shared" si="15"/>
        <v>5.2930179781217221</v>
      </c>
    </row>
    <row r="34" spans="1:10">
      <c r="A34" s="90" t="str">
        <f>VLOOKUP($B34,by_src_allpol!$V$22:$W$47,2,FALSE)</f>
        <v>Y</v>
      </c>
      <c r="B34" s="90" t="str">
        <f t="shared" si="14"/>
        <v>Refracing Equipment</v>
      </c>
      <c r="C34" s="98">
        <f t="shared" si="14"/>
        <v>4.2263063721660946E-4</v>
      </c>
      <c r="D34" s="98">
        <f t="shared" si="14"/>
        <v>2.9478486945858511</v>
      </c>
      <c r="E34" s="98">
        <f t="shared" si="14"/>
        <v>4.2263063721660948E-3</v>
      </c>
      <c r="F34" s="98">
        <f t="shared" si="14"/>
        <v>0.31443719408915743</v>
      </c>
      <c r="G34" s="98">
        <f t="shared" si="14"/>
        <v>0.18046328209149226</v>
      </c>
      <c r="H34" s="98">
        <f t="shared" si="14"/>
        <v>0.80595662517207423</v>
      </c>
      <c r="I34" s="98">
        <f t="shared" si="14"/>
        <v>1.0988396567631847E-2</v>
      </c>
      <c r="J34" s="98">
        <f t="shared" si="15"/>
        <v>4.2643431295155905</v>
      </c>
    </row>
    <row r="35" spans="1:10">
      <c r="A35" s="90" t="str">
        <f>VLOOKUP($B35,by_src_allpol!$V$22:$W$47,2,FALSE)</f>
        <v>Y</v>
      </c>
      <c r="B35" s="90" t="str">
        <f t="shared" ref="B35:I45" si="16">B76</f>
        <v>Other Relocatable Equipment</v>
      </c>
      <c r="C35" s="98">
        <f t="shared" si="16"/>
        <v>4.3654998275193301E-3</v>
      </c>
      <c r="D35" s="98">
        <f t="shared" si="16"/>
        <v>30.449361296947327</v>
      </c>
      <c r="E35" s="98">
        <f t="shared" si="16"/>
        <v>4.3654998275193299E-2</v>
      </c>
      <c r="F35" s="98">
        <f t="shared" si="16"/>
        <v>3.2479318716743815</v>
      </c>
      <c r="G35" s="98">
        <f t="shared" si="16"/>
        <v>1.8640684263507541</v>
      </c>
      <c r="H35" s="98">
        <f t="shared" si="16"/>
        <v>8.3250081710793626</v>
      </c>
      <c r="I35" s="98">
        <f t="shared" si="16"/>
        <v>0.11350299551550258</v>
      </c>
      <c r="J35" s="98">
        <f t="shared" si="15"/>
        <v>44.04789325967004</v>
      </c>
    </row>
    <row r="36" spans="1:10">
      <c r="A36" s="90" t="str">
        <f>VLOOKUP($B36,by_src_allpol!$V$22:$W$47,2,FALSE)</f>
        <v>Y</v>
      </c>
      <c r="B36" s="90" t="str">
        <f t="shared" si="16"/>
        <v>Maintenance Operation Equipment</v>
      </c>
      <c r="C36" s="98">
        <f t="shared" si="16"/>
        <v>1.1648376986736256E-3</v>
      </c>
      <c r="D36" s="98">
        <f t="shared" si="16"/>
        <v>8.1247429482485387</v>
      </c>
      <c r="E36" s="98">
        <f t="shared" si="16"/>
        <v>1.1648376986736257E-2</v>
      </c>
      <c r="F36" s="98">
        <f t="shared" si="16"/>
        <v>0.86663924781317747</v>
      </c>
      <c r="G36" s="98">
        <f t="shared" si="16"/>
        <v>0.49738569733363819</v>
      </c>
      <c r="H36" s="98">
        <f t="shared" si="16"/>
        <v>2.2213454913706041</v>
      </c>
      <c r="I36" s="98">
        <f t="shared" si="16"/>
        <v>3.0285780165514271E-2</v>
      </c>
      <c r="J36" s="98">
        <f t="shared" si="15"/>
        <v>11.753212379616881</v>
      </c>
    </row>
    <row r="37" spans="1:10">
      <c r="A37" s="90" t="str">
        <f>VLOOKUP($B37,by_src_allpol!$V$22:$W$47,2,FALSE)</f>
        <v>N</v>
      </c>
      <c r="B37" s="90" t="str">
        <f t="shared" si="16"/>
        <v>Construction Traffic, Well Pad - Running</v>
      </c>
      <c r="C37" s="98">
        <f t="shared" si="16"/>
        <v>0</v>
      </c>
      <c r="D37" s="98">
        <f t="shared" si="16"/>
        <v>5.0211643146196507E-2</v>
      </c>
      <c r="E37" s="98">
        <f t="shared" si="16"/>
        <v>3.3744383834809476E-4</v>
      </c>
      <c r="F37" s="98">
        <f t="shared" si="16"/>
        <v>1.0123315150442843E-3</v>
      </c>
      <c r="G37" s="98">
        <f t="shared" si="16"/>
        <v>1.6197304240708548E-3</v>
      </c>
      <c r="H37" s="98">
        <f t="shared" si="16"/>
        <v>6.9513430699707519E-3</v>
      </c>
      <c r="I37" s="98">
        <f t="shared" si="16"/>
        <v>1.3497753533923788E-4</v>
      </c>
      <c r="J37" s="98">
        <f t="shared" si="15"/>
        <v>6.0267469528969726E-2</v>
      </c>
    </row>
    <row r="38" spans="1:10">
      <c r="A38" s="90" t="str">
        <f>VLOOKUP($B38,by_src_allpol!$V$22:$W$47,2,FALSE)</f>
        <v>N</v>
      </c>
      <c r="B38" s="90" t="str">
        <f t="shared" si="16"/>
        <v>Construction Traffic, Pipeline - Running</v>
      </c>
      <c r="C38" s="98">
        <f t="shared" si="16"/>
        <v>0</v>
      </c>
      <c r="D38" s="98">
        <f t="shared" si="16"/>
        <v>1.2203209462767112E-2</v>
      </c>
      <c r="E38" s="98">
        <f t="shared" si="16"/>
        <v>8.201081628203705E-5</v>
      </c>
      <c r="F38" s="98">
        <f t="shared" si="16"/>
        <v>2.4603244884611114E-4</v>
      </c>
      <c r="G38" s="98">
        <f t="shared" si="16"/>
        <v>3.936519181537778E-4</v>
      </c>
      <c r="H38" s="98">
        <f t="shared" si="16"/>
        <v>1.689422815409963E-3</v>
      </c>
      <c r="I38" s="98">
        <f t="shared" si="16"/>
        <v>3.2804326512814819E-5</v>
      </c>
      <c r="J38" s="98">
        <f t="shared" si="15"/>
        <v>1.4647131787971815E-2</v>
      </c>
    </row>
    <row r="39" spans="1:10">
      <c r="A39" s="90" t="str">
        <f>VLOOKUP($B39,by_src_allpol!$V$22:$W$47,2,FALSE)</f>
        <v>N</v>
      </c>
      <c r="B39" s="90" t="str">
        <f t="shared" si="16"/>
        <v>Construction Traffic, Drilling - Running</v>
      </c>
      <c r="C39" s="98">
        <f t="shared" si="16"/>
        <v>0</v>
      </c>
      <c r="D39" s="98">
        <f t="shared" si="16"/>
        <v>1.6208666281892041</v>
      </c>
      <c r="E39" s="98">
        <f t="shared" si="16"/>
        <v>1.0892920888368306E-2</v>
      </c>
      <c r="F39" s="98">
        <f t="shared" si="16"/>
        <v>3.2678762665104923E-2</v>
      </c>
      <c r="G39" s="98">
        <f t="shared" si="16"/>
        <v>5.2286020264167871E-2</v>
      </c>
      <c r="H39" s="98">
        <f t="shared" si="16"/>
        <v>0.22439417030038711</v>
      </c>
      <c r="I39" s="98">
        <f t="shared" si="16"/>
        <v>4.3571683553473226E-3</v>
      </c>
      <c r="J39" s="98">
        <f t="shared" si="15"/>
        <v>1.9454756706625798</v>
      </c>
    </row>
    <row r="40" spans="1:10">
      <c r="A40" s="90" t="str">
        <f>VLOOKUP($B40,by_src_allpol!$V$22:$W$47,2,FALSE)</f>
        <v>N</v>
      </c>
      <c r="B40" s="90" t="str">
        <f t="shared" si="16"/>
        <v>Completion Traffic - Running</v>
      </c>
      <c r="C40" s="98">
        <f t="shared" si="16"/>
        <v>0</v>
      </c>
      <c r="D40" s="98">
        <f t="shared" si="16"/>
        <v>1.6454395299780857</v>
      </c>
      <c r="E40" s="98">
        <f t="shared" si="16"/>
        <v>1.1058061357379608E-2</v>
      </c>
      <c r="F40" s="98">
        <f t="shared" si="16"/>
        <v>3.3174184072138825E-2</v>
      </c>
      <c r="G40" s="98">
        <f t="shared" si="16"/>
        <v>5.3078694515422117E-2</v>
      </c>
      <c r="H40" s="98">
        <f t="shared" si="16"/>
        <v>0.22779606396201993</v>
      </c>
      <c r="I40" s="98">
        <f t="shared" si="16"/>
        <v>4.4232245429518431E-3</v>
      </c>
      <c r="J40" s="98">
        <f t="shared" si="15"/>
        <v>1.9749697584279982</v>
      </c>
    </row>
    <row r="41" spans="1:10">
      <c r="A41" s="90" t="str">
        <f>VLOOKUP($B41,by_src_allpol!$V$22:$W$47,2,FALSE)</f>
        <v>N</v>
      </c>
      <c r="B41" s="90" t="str">
        <f t="shared" si="16"/>
        <v>Recompletion Traffic - Running</v>
      </c>
      <c r="C41" s="98">
        <f t="shared" si="16"/>
        <v>3.0173511722512931E-6</v>
      </c>
      <c r="D41" s="98">
        <f t="shared" si="16"/>
        <v>2.1046024426452765E-2</v>
      </c>
      <c r="E41" s="98">
        <f t="shared" si="16"/>
        <v>3.0173511722512929E-5</v>
      </c>
      <c r="F41" s="98">
        <f t="shared" si="16"/>
        <v>2.2449092721549616E-3</v>
      </c>
      <c r="G41" s="98">
        <f t="shared" si="16"/>
        <v>1.288408950551302E-3</v>
      </c>
      <c r="H41" s="98">
        <f t="shared" si="16"/>
        <v>5.7540886854832145E-3</v>
      </c>
      <c r="I41" s="98">
        <f t="shared" si="16"/>
        <v>7.8451130478533615E-5</v>
      </c>
      <c r="J41" s="98">
        <f t="shared" si="15"/>
        <v>3.0445073328015545E-2</v>
      </c>
    </row>
    <row r="42" spans="1:10">
      <c r="A42" s="90" t="str">
        <f>VLOOKUP($B42,by_src_allpol!$V$22:$W$47,2,FALSE)</f>
        <v>Y</v>
      </c>
      <c r="B42" s="90" t="str">
        <f t="shared" si="16"/>
        <v>Production Traffic - Running</v>
      </c>
      <c r="C42" s="98">
        <f t="shared" si="16"/>
        <v>1.7320429876111314E-4</v>
      </c>
      <c r="D42" s="98">
        <f t="shared" si="16"/>
        <v>1.208099983858764</v>
      </c>
      <c r="E42" s="98">
        <f t="shared" si="16"/>
        <v>1.7320429876111312E-3</v>
      </c>
      <c r="F42" s="98">
        <f t="shared" si="16"/>
        <v>0.12886399827826817</v>
      </c>
      <c r="G42" s="98">
        <f t="shared" si="16"/>
        <v>7.3958235570995318E-2</v>
      </c>
      <c r="H42" s="98">
        <f t="shared" si="16"/>
        <v>0.33030059773744269</v>
      </c>
      <c r="I42" s="98">
        <f t="shared" si="16"/>
        <v>4.5033117677889412E-3</v>
      </c>
      <c r="J42" s="98">
        <f t="shared" si="15"/>
        <v>1.7476313744996315</v>
      </c>
    </row>
    <row r="43" spans="1:10">
      <c r="A43" s="90" t="str">
        <f>VLOOKUP($B43,by_src_allpol!$V$22:$W$47,2,FALSE)</f>
        <v>Y</v>
      </c>
      <c r="B43" s="90" t="str">
        <f t="shared" si="16"/>
        <v>Maintenance Operation Traffic - Running</v>
      </c>
      <c r="C43" s="98">
        <f t="shared" si="16"/>
        <v>3.320940500966073E-5</v>
      </c>
      <c r="D43" s="98">
        <f t="shared" si="16"/>
        <v>0.23163559994238361</v>
      </c>
      <c r="E43" s="98">
        <f t="shared" si="16"/>
        <v>3.3209405009660726E-4</v>
      </c>
      <c r="F43" s="98">
        <f t="shared" si="16"/>
        <v>2.4707797327187583E-2</v>
      </c>
      <c r="G43" s="98">
        <f t="shared" si="16"/>
        <v>1.4180415939125132E-2</v>
      </c>
      <c r="H43" s="98">
        <f t="shared" si="16"/>
        <v>6.3330335353423015E-2</v>
      </c>
      <c r="I43" s="98">
        <f t="shared" si="16"/>
        <v>8.6344453025117911E-4</v>
      </c>
      <c r="J43" s="98">
        <f t="shared" si="15"/>
        <v>0.33508289654747675</v>
      </c>
    </row>
    <row r="44" spans="1:10">
      <c r="A44" s="90" t="str">
        <f>VLOOKUP($B44,by_src_allpol!$V$22:$W$47,2,FALSE)</f>
        <v>Y</v>
      </c>
      <c r="B44" s="90" t="str">
        <f t="shared" si="16"/>
        <v>Employee Commuter Traffic - Running</v>
      </c>
      <c r="C44" s="98">
        <f t="shared" si="16"/>
        <v>7.0745435688478945E-4</v>
      </c>
      <c r="D44" s="98">
        <f t="shared" si="16"/>
        <v>4.9344941392714059</v>
      </c>
      <c r="E44" s="98">
        <f t="shared" si="16"/>
        <v>7.0745435688478941E-3</v>
      </c>
      <c r="F44" s="98">
        <f t="shared" si="16"/>
        <v>0.52634604152228337</v>
      </c>
      <c r="G44" s="98">
        <f t="shared" si="16"/>
        <v>0.30208301038980512</v>
      </c>
      <c r="H44" s="98">
        <f t="shared" si="16"/>
        <v>1.3491154585792935</v>
      </c>
      <c r="I44" s="98">
        <f t="shared" si="16"/>
        <v>1.8393813279004526E-2</v>
      </c>
      <c r="J44" s="98">
        <f t="shared" si="15"/>
        <v>7.1382144609675251</v>
      </c>
    </row>
    <row r="45" spans="1:10">
      <c r="A45" s="90" t="str">
        <f>VLOOKUP($B45,by_src_allpol!$V$22:$W$47,2,FALSE)</f>
        <v>N</v>
      </c>
      <c r="B45" s="90" t="str">
        <f t="shared" si="16"/>
        <v>Ancillary Traffic - Running</v>
      </c>
      <c r="C45" s="98">
        <f t="shared" si="16"/>
        <v>1.3659847748419184E-5</v>
      </c>
      <c r="D45" s="98">
        <f t="shared" si="16"/>
        <v>9.5277438045223817E-2</v>
      </c>
      <c r="E45" s="98">
        <f t="shared" si="16"/>
        <v>1.3659847748419184E-4</v>
      </c>
      <c r="F45" s="98">
        <f t="shared" si="16"/>
        <v>1.0162926724823874E-2</v>
      </c>
      <c r="G45" s="98">
        <f t="shared" si="16"/>
        <v>5.8327549885749917E-3</v>
      </c>
      <c r="H45" s="98">
        <f t="shared" si="16"/>
        <v>2.6049329656235385E-2</v>
      </c>
      <c r="I45" s="98">
        <f t="shared" si="16"/>
        <v>3.5515604145889884E-4</v>
      </c>
      <c r="J45" s="98">
        <f t="shared" si="15"/>
        <v>0.13782786378154957</v>
      </c>
    </row>
    <row r="46" spans="1:10">
      <c r="B46" s="90" t="s">
        <v>26</v>
      </c>
      <c r="C46" s="99">
        <f t="shared" ref="C46:J46" si="17">SUM(C20:C45)</f>
        <v>7.1242648513439068E-3</v>
      </c>
      <c r="D46" s="99">
        <f t="shared" si="17"/>
        <v>61.222401738144427</v>
      </c>
      <c r="E46" s="99">
        <f t="shared" si="17"/>
        <v>0.14873360550282527</v>
      </c>
      <c r="F46" s="99">
        <f t="shared" si="17"/>
        <v>5.532925920368025</v>
      </c>
      <c r="G46" s="99">
        <f t="shared" si="17"/>
        <v>3.4140176850729027</v>
      </c>
      <c r="H46" s="99">
        <f t="shared" si="17"/>
        <v>15.182286785494187</v>
      </c>
      <c r="I46" s="99">
        <f t="shared" si="17"/>
        <v>0.21622726893069605</v>
      </c>
      <c r="J46" s="99">
        <f t="shared" si="17"/>
        <v>85.723717268364396</v>
      </c>
    </row>
    <row r="47" spans="1:10">
      <c r="C47" s="98"/>
      <c r="D47" s="98"/>
      <c r="E47" s="98"/>
      <c r="F47" s="98"/>
      <c r="G47" s="98"/>
      <c r="H47" s="98"/>
      <c r="I47" s="98"/>
      <c r="J47" s="98"/>
    </row>
    <row r="48" spans="1:10">
      <c r="C48" s="98"/>
      <c r="D48" s="98"/>
      <c r="E48" s="98"/>
      <c r="F48" s="98"/>
      <c r="G48" s="98"/>
      <c r="H48" s="98"/>
      <c r="I48" s="98"/>
      <c r="J48" s="98"/>
    </row>
    <row r="49" spans="2:12">
      <c r="C49" s="98"/>
      <c r="D49" s="98"/>
      <c r="E49" s="98"/>
      <c r="F49" s="98"/>
      <c r="G49" s="98"/>
      <c r="H49" s="98"/>
      <c r="I49" s="98"/>
      <c r="J49" s="98"/>
    </row>
    <row r="50" spans="2:12">
      <c r="C50" s="98"/>
      <c r="D50" s="98"/>
      <c r="E50" s="98"/>
      <c r="F50" s="98"/>
      <c r="G50" s="98"/>
      <c r="H50" s="98"/>
      <c r="I50" s="98"/>
      <c r="J50" s="98"/>
    </row>
    <row r="51" spans="2:12">
      <c r="C51" s="98"/>
      <c r="D51" s="98"/>
      <c r="E51" s="98"/>
      <c r="F51" s="98"/>
      <c r="G51" s="98"/>
      <c r="H51" s="98"/>
      <c r="I51" s="98"/>
      <c r="J51" s="98"/>
    </row>
    <row r="52" spans="2:12">
      <c r="C52" s="98"/>
      <c r="D52" s="98"/>
      <c r="E52" s="98"/>
      <c r="F52" s="98"/>
      <c r="G52" s="98"/>
      <c r="H52" s="98"/>
      <c r="I52" s="98"/>
      <c r="J52" s="98"/>
    </row>
    <row r="59" spans="2:12">
      <c r="B59" s="54" t="s">
        <v>81</v>
      </c>
      <c r="C59" s="123" t="s">
        <v>2</v>
      </c>
      <c r="D59" s="124"/>
      <c r="E59" s="124"/>
      <c r="F59" s="124"/>
      <c r="G59" s="124"/>
      <c r="H59" s="124"/>
      <c r="I59" s="124"/>
      <c r="J59" s="125"/>
      <c r="K59"/>
      <c r="L59"/>
    </row>
    <row r="60" spans="2:12">
      <c r="B60" s="54" t="s">
        <v>50</v>
      </c>
      <c r="C60" s="123" t="s">
        <v>36</v>
      </c>
      <c r="D60" s="126" t="s">
        <v>37</v>
      </c>
      <c r="E60" s="126" t="s">
        <v>38</v>
      </c>
      <c r="F60" s="126" t="s">
        <v>39</v>
      </c>
      <c r="G60" s="126" t="s">
        <v>40</v>
      </c>
      <c r="H60" s="126" t="s">
        <v>41</v>
      </c>
      <c r="I60" s="126" t="s">
        <v>42</v>
      </c>
      <c r="J60" s="127" t="s">
        <v>19</v>
      </c>
      <c r="K60"/>
      <c r="L60"/>
    </row>
    <row r="61" spans="2:12">
      <c r="B61" s="54" t="s">
        <v>57</v>
      </c>
      <c r="C61" s="128">
        <v>0</v>
      </c>
      <c r="D61" s="129">
        <v>0</v>
      </c>
      <c r="E61" s="129">
        <v>0</v>
      </c>
      <c r="F61" s="129">
        <v>0</v>
      </c>
      <c r="G61" s="129">
        <v>0</v>
      </c>
      <c r="H61" s="129">
        <v>0</v>
      </c>
      <c r="I61" s="129">
        <v>0</v>
      </c>
      <c r="J61" s="130">
        <v>0</v>
      </c>
      <c r="K61"/>
      <c r="L61"/>
    </row>
    <row r="62" spans="2:12">
      <c r="B62" s="47" t="s">
        <v>60</v>
      </c>
      <c r="C62" s="131">
        <v>0</v>
      </c>
      <c r="D62" s="132">
        <v>0</v>
      </c>
      <c r="E62" s="132">
        <v>0</v>
      </c>
      <c r="F62" s="132">
        <v>0</v>
      </c>
      <c r="G62" s="132">
        <v>0</v>
      </c>
      <c r="H62" s="132">
        <v>0</v>
      </c>
      <c r="I62" s="132">
        <v>0</v>
      </c>
      <c r="J62" s="133">
        <v>0</v>
      </c>
      <c r="K62"/>
      <c r="L62"/>
    </row>
    <row r="63" spans="2:12">
      <c r="B63" s="47" t="s">
        <v>103</v>
      </c>
      <c r="C63" s="131">
        <v>0</v>
      </c>
      <c r="D63" s="132">
        <v>3.1047356708090749E-3</v>
      </c>
      <c r="E63" s="132">
        <v>2.0865159078017975E-5</v>
      </c>
      <c r="F63" s="132">
        <v>6.2595477234053931E-5</v>
      </c>
      <c r="G63" s="132">
        <v>1.0015276357448627E-4</v>
      </c>
      <c r="H63" s="132">
        <v>4.298222770071703E-4</v>
      </c>
      <c r="I63" s="132">
        <v>8.3460636312071905E-6</v>
      </c>
      <c r="J63" s="133">
        <v>3.7265174113340106E-3</v>
      </c>
      <c r="K63"/>
      <c r="L63"/>
    </row>
    <row r="64" spans="2:12">
      <c r="B64" s="47" t="s">
        <v>104</v>
      </c>
      <c r="C64" s="131">
        <v>0</v>
      </c>
      <c r="D64" s="132">
        <v>0.98739988129145861</v>
      </c>
      <c r="E64" s="132">
        <v>6.635751890399587E-3</v>
      </c>
      <c r="F64" s="132">
        <v>1.9907255671198765E-2</v>
      </c>
      <c r="G64" s="132">
        <v>3.185160907391802E-2</v>
      </c>
      <c r="H64" s="132">
        <v>0.13669648894223149</v>
      </c>
      <c r="I64" s="132">
        <v>2.6543007561598353E-3</v>
      </c>
      <c r="J64" s="133">
        <v>1.1851452876253663</v>
      </c>
      <c r="K64"/>
      <c r="L64"/>
    </row>
    <row r="65" spans="2:12">
      <c r="B65" s="47" t="s">
        <v>105</v>
      </c>
      <c r="C65" s="131">
        <v>0</v>
      </c>
      <c r="D65" s="132">
        <v>2.0031230387228587</v>
      </c>
      <c r="E65" s="132">
        <v>1.3461848378513833E-2</v>
      </c>
      <c r="F65" s="132">
        <v>4.0385545135541503E-2</v>
      </c>
      <c r="G65" s="132">
        <v>6.4616872216866406E-2</v>
      </c>
      <c r="H65" s="132">
        <v>0.277314076597385</v>
      </c>
      <c r="I65" s="132">
        <v>5.3847393514055344E-3</v>
      </c>
      <c r="J65" s="133">
        <v>2.4042861204025714</v>
      </c>
      <c r="K65"/>
      <c r="L65"/>
    </row>
    <row r="66" spans="2:12">
      <c r="B66" s="47" t="s">
        <v>107</v>
      </c>
      <c r="C66" s="131">
        <v>0</v>
      </c>
      <c r="D66" s="132">
        <v>0</v>
      </c>
      <c r="E66" s="132">
        <v>0</v>
      </c>
      <c r="F66" s="132">
        <v>0</v>
      </c>
      <c r="G66" s="132">
        <v>0</v>
      </c>
      <c r="H66" s="132">
        <v>0</v>
      </c>
      <c r="I66" s="132">
        <v>0</v>
      </c>
      <c r="J66" s="133">
        <v>0</v>
      </c>
      <c r="K66"/>
      <c r="L66"/>
    </row>
    <row r="67" spans="2:12">
      <c r="B67" s="47" t="s">
        <v>109</v>
      </c>
      <c r="C67" s="131">
        <v>5.3000500462681321E-5</v>
      </c>
      <c r="D67" s="132">
        <v>0.36967849072720221</v>
      </c>
      <c r="E67" s="132">
        <v>5.3000500462681321E-4</v>
      </c>
      <c r="F67" s="132">
        <v>3.9432372344234898E-2</v>
      </c>
      <c r="G67" s="132">
        <v>2.2631213697564927E-2</v>
      </c>
      <c r="H67" s="132">
        <v>0.10107195438233327</v>
      </c>
      <c r="I67" s="132">
        <v>1.3780130120297144E-3</v>
      </c>
      <c r="J67" s="133">
        <v>0.53477504966845446</v>
      </c>
      <c r="K67"/>
      <c r="L67"/>
    </row>
    <row r="68" spans="2:12">
      <c r="B68" s="47" t="s">
        <v>110</v>
      </c>
      <c r="C68" s="131">
        <v>1.0927816681780649E-5</v>
      </c>
      <c r="D68" s="132">
        <v>7.6221521355420027E-2</v>
      </c>
      <c r="E68" s="132">
        <v>1.092781668178065E-4</v>
      </c>
      <c r="F68" s="132">
        <v>8.130295611244804E-3</v>
      </c>
      <c r="G68" s="132">
        <v>4.6661777231203376E-3</v>
      </c>
      <c r="H68" s="132">
        <v>2.0839346412155697E-2</v>
      </c>
      <c r="I68" s="132">
        <v>2.8412323372629689E-4</v>
      </c>
      <c r="J68" s="133">
        <v>0.11026167031916674</v>
      </c>
      <c r="K68"/>
      <c r="L68"/>
    </row>
    <row r="69" spans="2:12">
      <c r="B69" s="47" t="s">
        <v>111</v>
      </c>
      <c r="C69" s="131">
        <v>1.653371567042301E-4</v>
      </c>
      <c r="D69" s="132">
        <v>1.1532266680120051</v>
      </c>
      <c r="E69" s="132">
        <v>1.653371567042301E-3</v>
      </c>
      <c r="F69" s="132">
        <v>0.1230108445879472</v>
      </c>
      <c r="G69" s="132">
        <v>7.0598965912706257E-2</v>
      </c>
      <c r="H69" s="132">
        <v>0.31529795783496678</v>
      </c>
      <c r="I69" s="132">
        <v>4.2987660743099834E-3</v>
      </c>
      <c r="J69" s="133">
        <v>1.6682519111456819</v>
      </c>
      <c r="K69"/>
      <c r="L69"/>
    </row>
    <row r="70" spans="2:12">
      <c r="B70" s="47" t="s">
        <v>112</v>
      </c>
      <c r="C70" s="131">
        <v>1.14859545094155E-5</v>
      </c>
      <c r="D70" s="132">
        <v>8.0114532703173119E-2</v>
      </c>
      <c r="E70" s="132">
        <v>1.14859545094155E-4</v>
      </c>
      <c r="F70" s="132">
        <v>8.5455501550051327E-3</v>
      </c>
      <c r="G70" s="132">
        <v>4.9045025755204193E-3</v>
      </c>
      <c r="H70" s="132">
        <v>2.1903715249455356E-2</v>
      </c>
      <c r="I70" s="132">
        <v>2.9863481724480301E-4</v>
      </c>
      <c r="J70" s="133">
        <v>0.11589328100000242</v>
      </c>
      <c r="K70"/>
      <c r="L70"/>
    </row>
    <row r="71" spans="2:12">
      <c r="B71" s="47" t="s">
        <v>139</v>
      </c>
      <c r="C71" s="131">
        <v>0</v>
      </c>
      <c r="D71" s="132">
        <v>1.5964552191227378E-2</v>
      </c>
      <c r="E71" s="132">
        <v>1.0728865719910871E-4</v>
      </c>
      <c r="F71" s="132">
        <v>3.218659715973262E-4</v>
      </c>
      <c r="G71" s="132">
        <v>5.1498555455572179E-4</v>
      </c>
      <c r="H71" s="132">
        <v>2.2101463383016394E-3</v>
      </c>
      <c r="I71" s="132">
        <v>4.2915462879643487E-5</v>
      </c>
      <c r="J71" s="133">
        <v>1.9161754175760819E-2</v>
      </c>
      <c r="K71"/>
      <c r="L71"/>
    </row>
    <row r="72" spans="2:12">
      <c r="B72" s="47" t="s">
        <v>170</v>
      </c>
      <c r="C72" s="131">
        <v>0</v>
      </c>
      <c r="D72" s="132">
        <v>0.30949223858092129</v>
      </c>
      <c r="E72" s="132">
        <v>2.0799209582051158E-3</v>
      </c>
      <c r="F72" s="132">
        <v>6.2397628746153483E-3</v>
      </c>
      <c r="G72" s="132">
        <v>9.9836205993845562E-3</v>
      </c>
      <c r="H72" s="132">
        <v>4.2846371739025391E-2</v>
      </c>
      <c r="I72" s="132">
        <v>8.3196838328204639E-4</v>
      </c>
      <c r="J72" s="133">
        <v>0.37147388313543378</v>
      </c>
      <c r="K72"/>
      <c r="L72"/>
    </row>
    <row r="73" spans="2:12">
      <c r="B73" s="47" t="s">
        <v>173</v>
      </c>
      <c r="C73" s="131">
        <v>0</v>
      </c>
      <c r="D73" s="132">
        <v>0.47298849964877415</v>
      </c>
      <c r="E73" s="132">
        <v>3.1786861535535896E-3</v>
      </c>
      <c r="F73" s="132">
        <v>9.53605846066077E-3</v>
      </c>
      <c r="G73" s="132">
        <v>1.525769353705723E-2</v>
      </c>
      <c r="H73" s="132">
        <v>6.5480934763203949E-2</v>
      </c>
      <c r="I73" s="132">
        <v>1.2714744614214359E-3</v>
      </c>
      <c r="J73" s="133">
        <v>0.56771334702467102</v>
      </c>
      <c r="K73"/>
      <c r="L73"/>
    </row>
    <row r="74" spans="2:12">
      <c r="B74" s="47" t="s">
        <v>159</v>
      </c>
      <c r="C74" s="131">
        <v>0</v>
      </c>
      <c r="D74" s="132">
        <v>4.409860443138367</v>
      </c>
      <c r="E74" s="132">
        <v>2.9636158892058919E-2</v>
      </c>
      <c r="F74" s="132">
        <v>8.8908476676176754E-2</v>
      </c>
      <c r="G74" s="132">
        <v>0.1422535626818828</v>
      </c>
      <c r="H74" s="132">
        <v>0.61050487317641378</v>
      </c>
      <c r="I74" s="132">
        <v>1.1854463556823567E-2</v>
      </c>
      <c r="J74" s="133">
        <v>5.2930179781217221</v>
      </c>
      <c r="K74"/>
      <c r="L74"/>
    </row>
    <row r="75" spans="2:12">
      <c r="B75" s="47" t="s">
        <v>160</v>
      </c>
      <c r="C75" s="131">
        <v>4.2263063721660946E-4</v>
      </c>
      <c r="D75" s="132">
        <v>2.9478486945858511</v>
      </c>
      <c r="E75" s="132">
        <v>4.2263063721660948E-3</v>
      </c>
      <c r="F75" s="132">
        <v>0.31443719408915743</v>
      </c>
      <c r="G75" s="132">
        <v>0.18046328209149226</v>
      </c>
      <c r="H75" s="132">
        <v>0.80595662517207423</v>
      </c>
      <c r="I75" s="132">
        <v>1.0988396567631847E-2</v>
      </c>
      <c r="J75" s="133">
        <v>4.2643431295155905</v>
      </c>
      <c r="K75"/>
      <c r="L75"/>
    </row>
    <row r="76" spans="2:12">
      <c r="B76" s="47" t="s">
        <v>171</v>
      </c>
      <c r="C76" s="131">
        <v>4.3654998275193301E-3</v>
      </c>
      <c r="D76" s="132">
        <v>30.449361296947327</v>
      </c>
      <c r="E76" s="132">
        <v>4.3654998275193299E-2</v>
      </c>
      <c r="F76" s="132">
        <v>3.2479318716743815</v>
      </c>
      <c r="G76" s="132">
        <v>1.8640684263507541</v>
      </c>
      <c r="H76" s="132">
        <v>8.3250081710793626</v>
      </c>
      <c r="I76" s="132">
        <v>0.11350299551550258</v>
      </c>
      <c r="J76" s="133">
        <v>44.04789325967004</v>
      </c>
      <c r="K76"/>
      <c r="L76"/>
    </row>
    <row r="77" spans="2:12">
      <c r="B77" s="47" t="s">
        <v>172</v>
      </c>
      <c r="C77" s="131">
        <v>1.1648376986736256E-3</v>
      </c>
      <c r="D77" s="132">
        <v>8.1247429482485387</v>
      </c>
      <c r="E77" s="132">
        <v>1.1648376986736257E-2</v>
      </c>
      <c r="F77" s="132">
        <v>0.86663924781317747</v>
      </c>
      <c r="G77" s="132">
        <v>0.49738569733363819</v>
      </c>
      <c r="H77" s="132">
        <v>2.2213454913706041</v>
      </c>
      <c r="I77" s="132">
        <v>3.0285780165514271E-2</v>
      </c>
      <c r="J77" s="133">
        <v>11.753212379616881</v>
      </c>
      <c r="K77"/>
      <c r="L77"/>
    </row>
    <row r="78" spans="2:12">
      <c r="B78" s="47" t="s">
        <v>163</v>
      </c>
      <c r="C78" s="131">
        <v>0</v>
      </c>
      <c r="D78" s="132">
        <v>5.0211643146196507E-2</v>
      </c>
      <c r="E78" s="132">
        <v>3.3744383834809476E-4</v>
      </c>
      <c r="F78" s="132">
        <v>1.0123315150442843E-3</v>
      </c>
      <c r="G78" s="132">
        <v>1.6197304240708548E-3</v>
      </c>
      <c r="H78" s="132">
        <v>6.9513430699707519E-3</v>
      </c>
      <c r="I78" s="132">
        <v>1.3497753533923788E-4</v>
      </c>
      <c r="J78" s="133">
        <v>6.0267469528969726E-2</v>
      </c>
      <c r="K78"/>
      <c r="L78"/>
    </row>
    <row r="79" spans="2:12">
      <c r="B79" s="47" t="s">
        <v>165</v>
      </c>
      <c r="C79" s="131">
        <v>0</v>
      </c>
      <c r="D79" s="132">
        <v>1.2203209462767112E-2</v>
      </c>
      <c r="E79" s="132">
        <v>8.201081628203705E-5</v>
      </c>
      <c r="F79" s="132">
        <v>2.4603244884611114E-4</v>
      </c>
      <c r="G79" s="132">
        <v>3.936519181537778E-4</v>
      </c>
      <c r="H79" s="132">
        <v>1.689422815409963E-3</v>
      </c>
      <c r="I79" s="132">
        <v>3.2804326512814819E-5</v>
      </c>
      <c r="J79" s="133">
        <v>1.4647131787971815E-2</v>
      </c>
      <c r="K79"/>
      <c r="L79"/>
    </row>
    <row r="80" spans="2:12">
      <c r="B80" s="47" t="s">
        <v>164</v>
      </c>
      <c r="C80" s="131">
        <v>0</v>
      </c>
      <c r="D80" s="132">
        <v>1.6208666281892041</v>
      </c>
      <c r="E80" s="132">
        <v>1.0892920888368306E-2</v>
      </c>
      <c r="F80" s="132">
        <v>3.2678762665104923E-2</v>
      </c>
      <c r="G80" s="132">
        <v>5.2286020264167871E-2</v>
      </c>
      <c r="H80" s="132">
        <v>0.22439417030038711</v>
      </c>
      <c r="I80" s="132">
        <v>4.3571683553473226E-3</v>
      </c>
      <c r="J80" s="133">
        <v>1.9454756706625798</v>
      </c>
      <c r="K80"/>
      <c r="L80"/>
    </row>
    <row r="81" spans="2:12">
      <c r="B81" s="47" t="s">
        <v>161</v>
      </c>
      <c r="C81" s="131">
        <v>0</v>
      </c>
      <c r="D81" s="132">
        <v>1.6454395299780857</v>
      </c>
      <c r="E81" s="132">
        <v>1.1058061357379608E-2</v>
      </c>
      <c r="F81" s="132">
        <v>3.3174184072138825E-2</v>
      </c>
      <c r="G81" s="132">
        <v>5.3078694515422117E-2</v>
      </c>
      <c r="H81" s="132">
        <v>0.22779606396201993</v>
      </c>
      <c r="I81" s="132">
        <v>4.4232245429518431E-3</v>
      </c>
      <c r="J81" s="133">
        <v>1.9749697584279982</v>
      </c>
      <c r="K81"/>
      <c r="L81"/>
    </row>
    <row r="82" spans="2:12">
      <c r="B82" s="47" t="s">
        <v>162</v>
      </c>
      <c r="C82" s="131">
        <v>3.0173511722512931E-6</v>
      </c>
      <c r="D82" s="132">
        <v>2.1046024426452765E-2</v>
      </c>
      <c r="E82" s="132">
        <v>3.0173511722512929E-5</v>
      </c>
      <c r="F82" s="132">
        <v>2.2449092721549616E-3</v>
      </c>
      <c r="G82" s="132">
        <v>1.288408950551302E-3</v>
      </c>
      <c r="H82" s="132">
        <v>5.7540886854832145E-3</v>
      </c>
      <c r="I82" s="132">
        <v>7.8451130478533615E-5</v>
      </c>
      <c r="J82" s="133">
        <v>3.0445073328015545E-2</v>
      </c>
      <c r="K82"/>
      <c r="L82"/>
    </row>
    <row r="83" spans="2:12">
      <c r="B83" s="47" t="s">
        <v>166</v>
      </c>
      <c r="C83" s="131">
        <v>1.7320429876111314E-4</v>
      </c>
      <c r="D83" s="132">
        <v>1.208099983858764</v>
      </c>
      <c r="E83" s="132">
        <v>1.7320429876111312E-3</v>
      </c>
      <c r="F83" s="132">
        <v>0.12886399827826817</v>
      </c>
      <c r="G83" s="132">
        <v>7.3958235570995318E-2</v>
      </c>
      <c r="H83" s="132">
        <v>0.33030059773744269</v>
      </c>
      <c r="I83" s="132">
        <v>4.5033117677889412E-3</v>
      </c>
      <c r="J83" s="133">
        <v>1.7476313744996315</v>
      </c>
      <c r="K83"/>
      <c r="L83"/>
    </row>
    <row r="84" spans="2:12">
      <c r="B84" s="47" t="s">
        <v>167</v>
      </c>
      <c r="C84" s="131">
        <v>3.320940500966073E-5</v>
      </c>
      <c r="D84" s="132">
        <v>0.23163559994238361</v>
      </c>
      <c r="E84" s="132">
        <v>3.3209405009660726E-4</v>
      </c>
      <c r="F84" s="132">
        <v>2.4707797327187583E-2</v>
      </c>
      <c r="G84" s="132">
        <v>1.4180415939125132E-2</v>
      </c>
      <c r="H84" s="132">
        <v>6.3330335353423015E-2</v>
      </c>
      <c r="I84" s="132">
        <v>8.6344453025117911E-4</v>
      </c>
      <c r="J84" s="133">
        <v>0.33508289654747675</v>
      </c>
      <c r="K84"/>
      <c r="L84"/>
    </row>
    <row r="85" spans="2:12">
      <c r="B85" s="47" t="s">
        <v>168</v>
      </c>
      <c r="C85" s="131">
        <v>7.0745435688478945E-4</v>
      </c>
      <c r="D85" s="132">
        <v>4.9344941392714059</v>
      </c>
      <c r="E85" s="132">
        <v>7.0745435688478941E-3</v>
      </c>
      <c r="F85" s="132">
        <v>0.52634604152228337</v>
      </c>
      <c r="G85" s="132">
        <v>0.30208301038980512</v>
      </c>
      <c r="H85" s="132">
        <v>1.3491154585792935</v>
      </c>
      <c r="I85" s="132">
        <v>1.8393813279004526E-2</v>
      </c>
      <c r="J85" s="133">
        <v>7.1382144609675251</v>
      </c>
      <c r="K85"/>
      <c r="L85"/>
    </row>
    <row r="86" spans="2:12">
      <c r="B86" s="47" t="s">
        <v>169</v>
      </c>
      <c r="C86" s="131">
        <v>1.3659847748419184E-5</v>
      </c>
      <c r="D86" s="132">
        <v>9.5277438045223817E-2</v>
      </c>
      <c r="E86" s="132">
        <v>1.3659847748419184E-4</v>
      </c>
      <c r="F86" s="132">
        <v>1.0162926724823874E-2</v>
      </c>
      <c r="G86" s="132">
        <v>5.8327549885749917E-3</v>
      </c>
      <c r="H86" s="132">
        <v>2.6049329656235385E-2</v>
      </c>
      <c r="I86" s="132">
        <v>3.5515604145889884E-4</v>
      </c>
      <c r="J86" s="133">
        <v>0.13782786378154957</v>
      </c>
      <c r="K86"/>
      <c r="L86"/>
    </row>
    <row r="87" spans="2:12">
      <c r="B87" s="55" t="s">
        <v>19</v>
      </c>
      <c r="C87" s="134">
        <v>7.1242648513439068E-3</v>
      </c>
      <c r="D87" s="135">
        <v>61.222401738144427</v>
      </c>
      <c r="E87" s="135">
        <v>0.14873360550282527</v>
      </c>
      <c r="F87" s="135">
        <v>5.532925920368025</v>
      </c>
      <c r="G87" s="135">
        <v>3.4140176850729027</v>
      </c>
      <c r="H87" s="135">
        <v>15.182286785494187</v>
      </c>
      <c r="I87" s="135">
        <v>0.21622726893069605</v>
      </c>
      <c r="J87" s="136">
        <v>85.723717268364396</v>
      </c>
      <c r="K87"/>
      <c r="L87"/>
    </row>
    <row r="88" spans="2:12">
      <c r="B88"/>
      <c r="C88"/>
      <c r="D88"/>
      <c r="E88"/>
      <c r="F88"/>
      <c r="G88"/>
      <c r="H88"/>
      <c r="I88"/>
      <c r="J88"/>
      <c r="K88"/>
      <c r="L88"/>
    </row>
    <row r="89" spans="2:12">
      <c r="B89"/>
      <c r="C89"/>
      <c r="D89"/>
      <c r="E89"/>
      <c r="F89"/>
      <c r="G89"/>
      <c r="H89"/>
      <c r="I89"/>
      <c r="J89"/>
      <c r="K89"/>
      <c r="L89"/>
    </row>
    <row r="90" spans="2:12">
      <c r="B90"/>
      <c r="C90"/>
      <c r="D90"/>
      <c r="E90"/>
      <c r="F90"/>
      <c r="G90"/>
      <c r="H90"/>
      <c r="I90"/>
      <c r="J90"/>
      <c r="K90"/>
      <c r="L90"/>
    </row>
    <row r="91" spans="2:12">
      <c r="B91"/>
      <c r="C91"/>
      <c r="D91"/>
      <c r="E91"/>
      <c r="F91"/>
      <c r="G91"/>
      <c r="H91"/>
      <c r="I91"/>
      <c r="J91"/>
      <c r="K91"/>
      <c r="L91"/>
    </row>
    <row r="92" spans="2:12">
      <c r="B92"/>
      <c r="C92"/>
      <c r="D92"/>
      <c r="E92"/>
      <c r="F92"/>
      <c r="G92"/>
      <c r="H92"/>
      <c r="I92"/>
      <c r="J92"/>
      <c r="K92"/>
      <c r="L92"/>
    </row>
    <row r="93" spans="2:12">
      <c r="B93"/>
      <c r="C93"/>
      <c r="D93"/>
      <c r="E93"/>
      <c r="F93"/>
      <c r="G93"/>
      <c r="H93"/>
      <c r="I93"/>
      <c r="J93"/>
      <c r="K93"/>
      <c r="L93"/>
    </row>
    <row r="94" spans="2:12">
      <c r="B94"/>
      <c r="C94"/>
      <c r="D94"/>
      <c r="E94"/>
      <c r="F94"/>
      <c r="G94"/>
      <c r="H94"/>
      <c r="I94"/>
      <c r="J94"/>
      <c r="K94"/>
      <c r="L94"/>
    </row>
    <row r="95" spans="2:12">
      <c r="B95"/>
      <c r="C95"/>
      <c r="D95"/>
      <c r="E95"/>
      <c r="F95"/>
      <c r="G95"/>
      <c r="H95"/>
      <c r="I95"/>
      <c r="J95"/>
      <c r="K95"/>
      <c r="L95"/>
    </row>
    <row r="96" spans="2:12">
      <c r="B96"/>
      <c r="C96"/>
      <c r="D96"/>
      <c r="E96"/>
      <c r="F96"/>
      <c r="G96"/>
      <c r="H96"/>
      <c r="I96"/>
      <c r="J96"/>
      <c r="K96"/>
      <c r="L96"/>
    </row>
    <row r="97" spans="2:12">
      <c r="B97"/>
      <c r="C97"/>
      <c r="D97"/>
      <c r="E97"/>
      <c r="F97"/>
      <c r="G97"/>
      <c r="H97"/>
      <c r="I97"/>
      <c r="J97"/>
      <c r="K97"/>
      <c r="L97"/>
    </row>
    <row r="98" spans="2:12">
      <c r="B98"/>
      <c r="C98"/>
      <c r="D98"/>
      <c r="E98"/>
      <c r="F98"/>
      <c r="G98"/>
      <c r="H98"/>
      <c r="I98"/>
      <c r="J98"/>
      <c r="K98"/>
      <c r="L98"/>
    </row>
    <row r="99" spans="2:12">
      <c r="B99"/>
      <c r="C99"/>
      <c r="D99"/>
      <c r="E99"/>
      <c r="F99"/>
      <c r="G99"/>
      <c r="H99"/>
      <c r="I99"/>
      <c r="J99"/>
      <c r="K99"/>
      <c r="L99"/>
    </row>
    <row r="100" spans="2:12">
      <c r="B100"/>
      <c r="C100"/>
      <c r="D100"/>
      <c r="E100"/>
      <c r="F100"/>
      <c r="G100"/>
      <c r="H100"/>
      <c r="I100"/>
      <c r="J100"/>
      <c r="K100"/>
      <c r="L100"/>
    </row>
    <row r="101" spans="2:12">
      <c r="B101"/>
      <c r="C101"/>
      <c r="D101"/>
      <c r="E101"/>
      <c r="F101"/>
      <c r="G101"/>
      <c r="H101"/>
      <c r="I101"/>
      <c r="J101"/>
      <c r="K101"/>
      <c r="L101"/>
    </row>
    <row r="102" spans="2:12">
      <c r="B102"/>
      <c r="C102"/>
      <c r="D102"/>
      <c r="E102"/>
      <c r="F102"/>
      <c r="G102"/>
      <c r="H102"/>
      <c r="I102"/>
      <c r="J102"/>
      <c r="K102"/>
      <c r="L102"/>
    </row>
    <row r="103" spans="2:12">
      <c r="B103"/>
      <c r="C103"/>
      <c r="D103"/>
      <c r="E103"/>
      <c r="F103"/>
      <c r="G103"/>
      <c r="H103"/>
      <c r="I103"/>
      <c r="J103"/>
      <c r="K103"/>
      <c r="L103"/>
    </row>
    <row r="104" spans="2:12">
      <c r="B104"/>
      <c r="C104"/>
      <c r="D104"/>
      <c r="E104"/>
      <c r="F104"/>
      <c r="G104"/>
      <c r="H104"/>
      <c r="I104"/>
      <c r="J104"/>
      <c r="K104"/>
      <c r="L104"/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L104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2.75"/>
  <cols>
    <col min="1" max="1" width="9.140625" style="90"/>
    <col min="2" max="2" width="36.140625" style="90" customWidth="1"/>
    <col min="3" max="9" width="12.28515625" style="92" customWidth="1"/>
    <col min="10" max="10" width="12" style="92" customWidth="1"/>
    <col min="11" max="11" width="12" style="90" customWidth="1"/>
    <col min="12" max="12" width="10.5703125" style="90" bestFit="1" customWidth="1"/>
    <col min="13" max="257" width="9.140625" style="90"/>
    <col min="258" max="258" width="72.140625" style="90" customWidth="1"/>
    <col min="259" max="266" width="12" style="90" customWidth="1"/>
    <col min="267" max="267" width="12" style="90" bestFit="1" customWidth="1"/>
    <col min="268" max="513" width="9.140625" style="90"/>
    <col min="514" max="514" width="72.140625" style="90" customWidth="1"/>
    <col min="515" max="522" width="12" style="90" customWidth="1"/>
    <col min="523" max="523" width="12" style="90" bestFit="1" customWidth="1"/>
    <col min="524" max="769" width="9.140625" style="90"/>
    <col min="770" max="770" width="72.140625" style="90" customWidth="1"/>
    <col min="771" max="778" width="12" style="90" customWidth="1"/>
    <col min="779" max="779" width="12" style="90" bestFit="1" customWidth="1"/>
    <col min="780" max="1025" width="9.140625" style="90"/>
    <col min="1026" max="1026" width="72.140625" style="90" customWidth="1"/>
    <col min="1027" max="1034" width="12" style="90" customWidth="1"/>
    <col min="1035" max="1035" width="12" style="90" bestFit="1" customWidth="1"/>
    <col min="1036" max="1281" width="9.140625" style="90"/>
    <col min="1282" max="1282" width="72.140625" style="90" customWidth="1"/>
    <col min="1283" max="1290" width="12" style="90" customWidth="1"/>
    <col min="1291" max="1291" width="12" style="90" bestFit="1" customWidth="1"/>
    <col min="1292" max="1537" width="9.140625" style="90"/>
    <col min="1538" max="1538" width="72.140625" style="90" customWidth="1"/>
    <col min="1539" max="1546" width="12" style="90" customWidth="1"/>
    <col min="1547" max="1547" width="12" style="90" bestFit="1" customWidth="1"/>
    <col min="1548" max="1793" width="9.140625" style="90"/>
    <col min="1794" max="1794" width="72.140625" style="90" customWidth="1"/>
    <col min="1795" max="1802" width="12" style="90" customWidth="1"/>
    <col min="1803" max="1803" width="12" style="90" bestFit="1" customWidth="1"/>
    <col min="1804" max="2049" width="9.140625" style="90"/>
    <col min="2050" max="2050" width="72.140625" style="90" customWidth="1"/>
    <col min="2051" max="2058" width="12" style="90" customWidth="1"/>
    <col min="2059" max="2059" width="12" style="90" bestFit="1" customWidth="1"/>
    <col min="2060" max="2305" width="9.140625" style="90"/>
    <col min="2306" max="2306" width="72.140625" style="90" customWidth="1"/>
    <col min="2307" max="2314" width="12" style="90" customWidth="1"/>
    <col min="2315" max="2315" width="12" style="90" bestFit="1" customWidth="1"/>
    <col min="2316" max="2561" width="9.140625" style="90"/>
    <col min="2562" max="2562" width="72.140625" style="90" customWidth="1"/>
    <col min="2563" max="2570" width="12" style="90" customWidth="1"/>
    <col min="2571" max="2571" width="12" style="90" bestFit="1" customWidth="1"/>
    <col min="2572" max="2817" width="9.140625" style="90"/>
    <col min="2818" max="2818" width="72.140625" style="90" customWidth="1"/>
    <col min="2819" max="2826" width="12" style="90" customWidth="1"/>
    <col min="2827" max="2827" width="12" style="90" bestFit="1" customWidth="1"/>
    <col min="2828" max="3073" width="9.140625" style="90"/>
    <col min="3074" max="3074" width="72.140625" style="90" customWidth="1"/>
    <col min="3075" max="3082" width="12" style="90" customWidth="1"/>
    <col min="3083" max="3083" width="12" style="90" bestFit="1" customWidth="1"/>
    <col min="3084" max="3329" width="9.140625" style="90"/>
    <col min="3330" max="3330" width="72.140625" style="90" customWidth="1"/>
    <col min="3331" max="3338" width="12" style="90" customWidth="1"/>
    <col min="3339" max="3339" width="12" style="90" bestFit="1" customWidth="1"/>
    <col min="3340" max="3585" width="9.140625" style="90"/>
    <col min="3586" max="3586" width="72.140625" style="90" customWidth="1"/>
    <col min="3587" max="3594" width="12" style="90" customWidth="1"/>
    <col min="3595" max="3595" width="12" style="90" bestFit="1" customWidth="1"/>
    <col min="3596" max="3841" width="9.140625" style="90"/>
    <col min="3842" max="3842" width="72.140625" style="90" customWidth="1"/>
    <col min="3843" max="3850" width="12" style="90" customWidth="1"/>
    <col min="3851" max="3851" width="12" style="90" bestFit="1" customWidth="1"/>
    <col min="3852" max="4097" width="9.140625" style="90"/>
    <col min="4098" max="4098" width="72.140625" style="90" customWidth="1"/>
    <col min="4099" max="4106" width="12" style="90" customWidth="1"/>
    <col min="4107" max="4107" width="12" style="90" bestFit="1" customWidth="1"/>
    <col min="4108" max="4353" width="9.140625" style="90"/>
    <col min="4354" max="4354" width="72.140625" style="90" customWidth="1"/>
    <col min="4355" max="4362" width="12" style="90" customWidth="1"/>
    <col min="4363" max="4363" width="12" style="90" bestFit="1" customWidth="1"/>
    <col min="4364" max="4609" width="9.140625" style="90"/>
    <col min="4610" max="4610" width="72.140625" style="90" customWidth="1"/>
    <col min="4611" max="4618" width="12" style="90" customWidth="1"/>
    <col min="4619" max="4619" width="12" style="90" bestFit="1" customWidth="1"/>
    <col min="4620" max="4865" width="9.140625" style="90"/>
    <col min="4866" max="4866" width="72.140625" style="90" customWidth="1"/>
    <col min="4867" max="4874" width="12" style="90" customWidth="1"/>
    <col min="4875" max="4875" width="12" style="90" bestFit="1" customWidth="1"/>
    <col min="4876" max="5121" width="9.140625" style="90"/>
    <col min="5122" max="5122" width="72.140625" style="90" customWidth="1"/>
    <col min="5123" max="5130" width="12" style="90" customWidth="1"/>
    <col min="5131" max="5131" width="12" style="90" bestFit="1" customWidth="1"/>
    <col min="5132" max="5377" width="9.140625" style="90"/>
    <col min="5378" max="5378" width="72.140625" style="90" customWidth="1"/>
    <col min="5379" max="5386" width="12" style="90" customWidth="1"/>
    <col min="5387" max="5387" width="12" style="90" bestFit="1" customWidth="1"/>
    <col min="5388" max="5633" width="9.140625" style="90"/>
    <col min="5634" max="5634" width="72.140625" style="90" customWidth="1"/>
    <col min="5635" max="5642" width="12" style="90" customWidth="1"/>
    <col min="5643" max="5643" width="12" style="90" bestFit="1" customWidth="1"/>
    <col min="5644" max="5889" width="9.140625" style="90"/>
    <col min="5890" max="5890" width="72.140625" style="90" customWidth="1"/>
    <col min="5891" max="5898" width="12" style="90" customWidth="1"/>
    <col min="5899" max="5899" width="12" style="90" bestFit="1" customWidth="1"/>
    <col min="5900" max="6145" width="9.140625" style="90"/>
    <col min="6146" max="6146" width="72.140625" style="90" customWidth="1"/>
    <col min="6147" max="6154" width="12" style="90" customWidth="1"/>
    <col min="6155" max="6155" width="12" style="90" bestFit="1" customWidth="1"/>
    <col min="6156" max="6401" width="9.140625" style="90"/>
    <col min="6402" max="6402" width="72.140625" style="90" customWidth="1"/>
    <col min="6403" max="6410" width="12" style="90" customWidth="1"/>
    <col min="6411" max="6411" width="12" style="90" bestFit="1" customWidth="1"/>
    <col min="6412" max="6657" width="9.140625" style="90"/>
    <col min="6658" max="6658" width="72.140625" style="90" customWidth="1"/>
    <col min="6659" max="6666" width="12" style="90" customWidth="1"/>
    <col min="6667" max="6667" width="12" style="90" bestFit="1" customWidth="1"/>
    <col min="6668" max="6913" width="9.140625" style="90"/>
    <col min="6914" max="6914" width="72.140625" style="90" customWidth="1"/>
    <col min="6915" max="6922" width="12" style="90" customWidth="1"/>
    <col min="6923" max="6923" width="12" style="90" bestFit="1" customWidth="1"/>
    <col min="6924" max="7169" width="9.140625" style="90"/>
    <col min="7170" max="7170" width="72.140625" style="90" customWidth="1"/>
    <col min="7171" max="7178" width="12" style="90" customWidth="1"/>
    <col min="7179" max="7179" width="12" style="90" bestFit="1" customWidth="1"/>
    <col min="7180" max="7425" width="9.140625" style="90"/>
    <col min="7426" max="7426" width="72.140625" style="90" customWidth="1"/>
    <col min="7427" max="7434" width="12" style="90" customWidth="1"/>
    <col min="7435" max="7435" width="12" style="90" bestFit="1" customWidth="1"/>
    <col min="7436" max="7681" width="9.140625" style="90"/>
    <col min="7682" max="7682" width="72.140625" style="90" customWidth="1"/>
    <col min="7683" max="7690" width="12" style="90" customWidth="1"/>
    <col min="7691" max="7691" width="12" style="90" bestFit="1" customWidth="1"/>
    <col min="7692" max="7937" width="9.140625" style="90"/>
    <col min="7938" max="7938" width="72.140625" style="90" customWidth="1"/>
    <col min="7939" max="7946" width="12" style="90" customWidth="1"/>
    <col min="7947" max="7947" width="12" style="90" bestFit="1" customWidth="1"/>
    <col min="7948" max="8193" width="9.140625" style="90"/>
    <col min="8194" max="8194" width="72.140625" style="90" customWidth="1"/>
    <col min="8195" max="8202" width="12" style="90" customWidth="1"/>
    <col min="8203" max="8203" width="12" style="90" bestFit="1" customWidth="1"/>
    <col min="8204" max="8449" width="9.140625" style="90"/>
    <col min="8450" max="8450" width="72.140625" style="90" customWidth="1"/>
    <col min="8451" max="8458" width="12" style="90" customWidth="1"/>
    <col min="8459" max="8459" width="12" style="90" bestFit="1" customWidth="1"/>
    <col min="8460" max="8705" width="9.140625" style="90"/>
    <col min="8706" max="8706" width="72.140625" style="90" customWidth="1"/>
    <col min="8707" max="8714" width="12" style="90" customWidth="1"/>
    <col min="8715" max="8715" width="12" style="90" bestFit="1" customWidth="1"/>
    <col min="8716" max="8961" width="9.140625" style="90"/>
    <col min="8962" max="8962" width="72.140625" style="90" customWidth="1"/>
    <col min="8963" max="8970" width="12" style="90" customWidth="1"/>
    <col min="8971" max="8971" width="12" style="90" bestFit="1" customWidth="1"/>
    <col min="8972" max="9217" width="9.140625" style="90"/>
    <col min="9218" max="9218" width="72.140625" style="90" customWidth="1"/>
    <col min="9219" max="9226" width="12" style="90" customWidth="1"/>
    <col min="9227" max="9227" width="12" style="90" bestFit="1" customWidth="1"/>
    <col min="9228" max="9473" width="9.140625" style="90"/>
    <col min="9474" max="9474" width="72.140625" style="90" customWidth="1"/>
    <col min="9475" max="9482" width="12" style="90" customWidth="1"/>
    <col min="9483" max="9483" width="12" style="90" bestFit="1" customWidth="1"/>
    <col min="9484" max="9729" width="9.140625" style="90"/>
    <col min="9730" max="9730" width="72.140625" style="90" customWidth="1"/>
    <col min="9731" max="9738" width="12" style="90" customWidth="1"/>
    <col min="9739" max="9739" width="12" style="90" bestFit="1" customWidth="1"/>
    <col min="9740" max="9985" width="9.140625" style="90"/>
    <col min="9986" max="9986" width="72.140625" style="90" customWidth="1"/>
    <col min="9987" max="9994" width="12" style="90" customWidth="1"/>
    <col min="9995" max="9995" width="12" style="90" bestFit="1" customWidth="1"/>
    <col min="9996" max="10241" width="9.140625" style="90"/>
    <col min="10242" max="10242" width="72.140625" style="90" customWidth="1"/>
    <col min="10243" max="10250" width="12" style="90" customWidth="1"/>
    <col min="10251" max="10251" width="12" style="90" bestFit="1" customWidth="1"/>
    <col min="10252" max="10497" width="9.140625" style="90"/>
    <col min="10498" max="10498" width="72.140625" style="90" customWidth="1"/>
    <col min="10499" max="10506" width="12" style="90" customWidth="1"/>
    <col min="10507" max="10507" width="12" style="90" bestFit="1" customWidth="1"/>
    <col min="10508" max="10753" width="9.140625" style="90"/>
    <col min="10754" max="10754" width="72.140625" style="90" customWidth="1"/>
    <col min="10755" max="10762" width="12" style="90" customWidth="1"/>
    <col min="10763" max="10763" width="12" style="90" bestFit="1" customWidth="1"/>
    <col min="10764" max="11009" width="9.140625" style="90"/>
    <col min="11010" max="11010" width="72.140625" style="90" customWidth="1"/>
    <col min="11011" max="11018" width="12" style="90" customWidth="1"/>
    <col min="11019" max="11019" width="12" style="90" bestFit="1" customWidth="1"/>
    <col min="11020" max="11265" width="9.140625" style="90"/>
    <col min="11266" max="11266" width="72.140625" style="90" customWidth="1"/>
    <col min="11267" max="11274" width="12" style="90" customWidth="1"/>
    <col min="11275" max="11275" width="12" style="90" bestFit="1" customWidth="1"/>
    <col min="11276" max="11521" width="9.140625" style="90"/>
    <col min="11522" max="11522" width="72.140625" style="90" customWidth="1"/>
    <col min="11523" max="11530" width="12" style="90" customWidth="1"/>
    <col min="11531" max="11531" width="12" style="90" bestFit="1" customWidth="1"/>
    <col min="11532" max="11777" width="9.140625" style="90"/>
    <col min="11778" max="11778" width="72.140625" style="90" customWidth="1"/>
    <col min="11779" max="11786" width="12" style="90" customWidth="1"/>
    <col min="11787" max="11787" width="12" style="90" bestFit="1" customWidth="1"/>
    <col min="11788" max="12033" width="9.140625" style="90"/>
    <col min="12034" max="12034" width="72.140625" style="90" customWidth="1"/>
    <col min="12035" max="12042" width="12" style="90" customWidth="1"/>
    <col min="12043" max="12043" width="12" style="90" bestFit="1" customWidth="1"/>
    <col min="12044" max="12289" width="9.140625" style="90"/>
    <col min="12290" max="12290" width="72.140625" style="90" customWidth="1"/>
    <col min="12291" max="12298" width="12" style="90" customWidth="1"/>
    <col min="12299" max="12299" width="12" style="90" bestFit="1" customWidth="1"/>
    <col min="12300" max="12545" width="9.140625" style="90"/>
    <col min="12546" max="12546" width="72.140625" style="90" customWidth="1"/>
    <col min="12547" max="12554" width="12" style="90" customWidth="1"/>
    <col min="12555" max="12555" width="12" style="90" bestFit="1" customWidth="1"/>
    <col min="12556" max="12801" width="9.140625" style="90"/>
    <col min="12802" max="12802" width="72.140625" style="90" customWidth="1"/>
    <col min="12803" max="12810" width="12" style="90" customWidth="1"/>
    <col min="12811" max="12811" width="12" style="90" bestFit="1" customWidth="1"/>
    <col min="12812" max="13057" width="9.140625" style="90"/>
    <col min="13058" max="13058" width="72.140625" style="90" customWidth="1"/>
    <col min="13059" max="13066" width="12" style="90" customWidth="1"/>
    <col min="13067" max="13067" width="12" style="90" bestFit="1" customWidth="1"/>
    <col min="13068" max="13313" width="9.140625" style="90"/>
    <col min="13314" max="13314" width="72.140625" style="90" customWidth="1"/>
    <col min="13315" max="13322" width="12" style="90" customWidth="1"/>
    <col min="13323" max="13323" width="12" style="90" bestFit="1" customWidth="1"/>
    <col min="13324" max="13569" width="9.140625" style="90"/>
    <col min="13570" max="13570" width="72.140625" style="90" customWidth="1"/>
    <col min="13571" max="13578" width="12" style="90" customWidth="1"/>
    <col min="13579" max="13579" width="12" style="90" bestFit="1" customWidth="1"/>
    <col min="13580" max="13825" width="9.140625" style="90"/>
    <col min="13826" max="13826" width="72.140625" style="90" customWidth="1"/>
    <col min="13827" max="13834" width="12" style="90" customWidth="1"/>
    <col min="13835" max="13835" width="12" style="90" bestFit="1" customWidth="1"/>
    <col min="13836" max="14081" width="9.140625" style="90"/>
    <col min="14082" max="14082" width="72.140625" style="90" customWidth="1"/>
    <col min="14083" max="14090" width="12" style="90" customWidth="1"/>
    <col min="14091" max="14091" width="12" style="90" bestFit="1" customWidth="1"/>
    <col min="14092" max="14337" width="9.140625" style="90"/>
    <col min="14338" max="14338" width="72.140625" style="90" customWidth="1"/>
    <col min="14339" max="14346" width="12" style="90" customWidth="1"/>
    <col min="14347" max="14347" width="12" style="90" bestFit="1" customWidth="1"/>
    <col min="14348" max="14593" width="9.140625" style="90"/>
    <col min="14594" max="14594" width="72.140625" style="90" customWidth="1"/>
    <col min="14595" max="14602" width="12" style="90" customWidth="1"/>
    <col min="14603" max="14603" width="12" style="90" bestFit="1" customWidth="1"/>
    <col min="14604" max="14849" width="9.140625" style="90"/>
    <col min="14850" max="14850" width="72.140625" style="90" customWidth="1"/>
    <col min="14851" max="14858" width="12" style="90" customWidth="1"/>
    <col min="14859" max="14859" width="12" style="90" bestFit="1" customWidth="1"/>
    <col min="14860" max="15105" width="9.140625" style="90"/>
    <col min="15106" max="15106" width="72.140625" style="90" customWidth="1"/>
    <col min="15107" max="15114" width="12" style="90" customWidth="1"/>
    <col min="15115" max="15115" width="12" style="90" bestFit="1" customWidth="1"/>
    <col min="15116" max="15361" width="9.140625" style="90"/>
    <col min="15362" max="15362" width="72.140625" style="90" customWidth="1"/>
    <col min="15363" max="15370" width="12" style="90" customWidth="1"/>
    <col min="15371" max="15371" width="12" style="90" bestFit="1" customWidth="1"/>
    <col min="15372" max="15617" width="9.140625" style="90"/>
    <col min="15618" max="15618" width="72.140625" style="90" customWidth="1"/>
    <col min="15619" max="15626" width="12" style="90" customWidth="1"/>
    <col min="15627" max="15627" width="12" style="90" bestFit="1" customWidth="1"/>
    <col min="15628" max="15873" width="9.140625" style="90"/>
    <col min="15874" max="15874" width="72.140625" style="90" customWidth="1"/>
    <col min="15875" max="15882" width="12" style="90" customWidth="1"/>
    <col min="15883" max="15883" width="12" style="90" bestFit="1" customWidth="1"/>
    <col min="15884" max="16129" width="9.140625" style="90"/>
    <col min="16130" max="16130" width="72.140625" style="90" customWidth="1"/>
    <col min="16131" max="16138" width="12" style="90" customWidth="1"/>
    <col min="16139" max="16139" width="12" style="90" bestFit="1" customWidth="1"/>
    <col min="16140" max="16384" width="9.140625" style="90"/>
  </cols>
  <sheetData>
    <row r="1" spans="1:10">
      <c r="A1" s="89" t="s">
        <v>9</v>
      </c>
      <c r="C1" s="90"/>
      <c r="D1" s="91"/>
      <c r="J1" s="90"/>
    </row>
    <row r="2" spans="1:10">
      <c r="A2" s="93"/>
      <c r="J2" s="90"/>
    </row>
    <row r="3" spans="1:10">
      <c r="B3" s="94" t="s">
        <v>7</v>
      </c>
      <c r="J3" s="90"/>
    </row>
    <row r="4" spans="1:10">
      <c r="B4" s="95" t="str">
        <f>B19</f>
        <v>Source Category</v>
      </c>
      <c r="C4" s="95" t="str">
        <f>PROPER(VLOOKUP(C60,fips_xref!$A$5:$B$26,2,FALSE))</f>
        <v>Delta</v>
      </c>
      <c r="D4" s="95" t="str">
        <f>PROPER(VLOOKUP(D60,fips_xref!$A$5:$B$26,2,FALSE))</f>
        <v>Garfield</v>
      </c>
      <c r="E4" s="95" t="str">
        <f>PROPER(VLOOKUP(E60,fips_xref!$A$5:$B$26,2,FALSE))</f>
        <v>Gunnison</v>
      </c>
      <c r="F4" s="95" t="str">
        <f>PROPER(VLOOKUP(F60,fips_xref!$A$5:$B$26,2,FALSE))</f>
        <v>Mesa</v>
      </c>
      <c r="G4" s="95" t="str">
        <f>PROPER(VLOOKUP(G60,fips_xref!$A$5:$B$26,2,FALSE))</f>
        <v>Moffat</v>
      </c>
      <c r="H4" s="95" t="str">
        <f>PROPER(VLOOKUP(H60,fips_xref!$A$5:$B$26,2,FALSE))</f>
        <v>Rio Blanco</v>
      </c>
      <c r="I4" s="95" t="str">
        <f>PROPER(VLOOKUP(I60,fips_xref!$A$5:$B$26,2,FALSE))</f>
        <v>Routt</v>
      </c>
      <c r="J4" s="95" t="s">
        <v>26</v>
      </c>
    </row>
    <row r="5" spans="1:10">
      <c r="B5" s="5" t="s">
        <v>159</v>
      </c>
      <c r="C5" s="96">
        <f t="shared" ref="C5:I5" si="0">VLOOKUP($B5,$B$20:$I$45,COLUMN(B1),FALSE)</f>
        <v>0</v>
      </c>
      <c r="D5" s="96">
        <f t="shared" si="0"/>
        <v>89.903448965361576</v>
      </c>
      <c r="E5" s="96">
        <f t="shared" si="0"/>
        <v>0.60418984519732233</v>
      </c>
      <c r="F5" s="96">
        <f t="shared" si="0"/>
        <v>1.8125695355919673</v>
      </c>
      <c r="G5" s="96">
        <f t="shared" si="0"/>
        <v>2.9001112569471474</v>
      </c>
      <c r="H5" s="96">
        <f t="shared" si="0"/>
        <v>12.446310811064841</v>
      </c>
      <c r="I5" s="96">
        <f t="shared" si="0"/>
        <v>0.24167593807892895</v>
      </c>
      <c r="J5" s="96">
        <f t="shared" ref="J5:J14" si="1">SUM(C5:I5)</f>
        <v>107.90830635224178</v>
      </c>
    </row>
    <row r="6" spans="1:10">
      <c r="B6" s="5" t="s">
        <v>172</v>
      </c>
      <c r="C6" s="96">
        <f t="shared" ref="C6:C13" si="2">VLOOKUP($B6,$B$20:$I$45,COLUMN(B2),FALSE)</f>
        <v>1.5799434967464082E-2</v>
      </c>
      <c r="D6" s="96">
        <f t="shared" ref="D6:D13" si="3">VLOOKUP($B6,$B$20:$I$45,COLUMN(C2),FALSE)</f>
        <v>110.20105889806197</v>
      </c>
      <c r="E6" s="96">
        <f t="shared" ref="E6:E13" si="4">VLOOKUP($B6,$B$20:$I$45,COLUMN(D2),FALSE)</f>
        <v>0.15799434967464082</v>
      </c>
      <c r="F6" s="96">
        <f t="shared" ref="F6:F13" si="5">VLOOKUP($B6,$B$20:$I$45,COLUMN(E2),FALSE)</f>
        <v>11.754779615793277</v>
      </c>
      <c r="G6" s="96">
        <f t="shared" ref="G6:G13" si="6">VLOOKUP($B6,$B$20:$I$45,COLUMN(F2),FALSE)</f>
        <v>6.7463587311071631</v>
      </c>
      <c r="H6" s="96">
        <f t="shared" ref="H6:H13" si="7">VLOOKUP($B6,$B$20:$I$45,COLUMN(G2),FALSE)</f>
        <v>30.129522482954002</v>
      </c>
      <c r="I6" s="96">
        <f t="shared" ref="I6:I13" si="8">VLOOKUP($B6,$B$20:$I$45,COLUMN(H2),FALSE)</f>
        <v>0.41078530915406614</v>
      </c>
      <c r="J6" s="96">
        <f t="shared" ref="J6:J13" si="9">SUM(C6:I6)</f>
        <v>159.41629882171259</v>
      </c>
    </row>
    <row r="7" spans="1:10">
      <c r="B7" s="5" t="s">
        <v>171</v>
      </c>
      <c r="C7" s="96">
        <f t="shared" si="2"/>
        <v>5.6655666004735011E-2</v>
      </c>
      <c r="D7" s="96">
        <f t="shared" si="3"/>
        <v>395.1732703830267</v>
      </c>
      <c r="E7" s="96">
        <f t="shared" si="4"/>
        <v>0.56655666004735006</v>
      </c>
      <c r="F7" s="96">
        <f t="shared" si="5"/>
        <v>42.151815507522848</v>
      </c>
      <c r="G7" s="96">
        <f t="shared" si="6"/>
        <v>24.191969384021849</v>
      </c>
      <c r="H7" s="96">
        <f t="shared" si="7"/>
        <v>108.04235507102966</v>
      </c>
      <c r="I7" s="96">
        <f t="shared" si="8"/>
        <v>1.4730473161231104</v>
      </c>
      <c r="J7" s="96">
        <f t="shared" si="9"/>
        <v>571.65566998777626</v>
      </c>
    </row>
    <row r="8" spans="1:10">
      <c r="B8" s="5" t="s">
        <v>160</v>
      </c>
      <c r="C8" s="96">
        <f t="shared" si="2"/>
        <v>6.661044065679269E-3</v>
      </c>
      <c r="D8" s="96">
        <f t="shared" si="3"/>
        <v>46.460782358112901</v>
      </c>
      <c r="E8" s="96">
        <f t="shared" si="4"/>
        <v>6.6610440656792697E-2</v>
      </c>
      <c r="F8" s="96">
        <f t="shared" si="5"/>
        <v>4.9558167848653758</v>
      </c>
      <c r="G8" s="96">
        <f t="shared" si="6"/>
        <v>2.844265816045048</v>
      </c>
      <c r="H8" s="96">
        <f t="shared" si="7"/>
        <v>12.702611033250365</v>
      </c>
      <c r="I8" s="96">
        <f t="shared" si="8"/>
        <v>0.173187145707661</v>
      </c>
      <c r="J8" s="96">
        <f t="shared" si="9"/>
        <v>67.209934622703827</v>
      </c>
    </row>
    <row r="9" spans="1:10">
      <c r="B9" s="5" t="s">
        <v>166</v>
      </c>
      <c r="C9" s="96">
        <f t="shared" si="2"/>
        <v>8.2558569382674767E-4</v>
      </c>
      <c r="D9" s="96">
        <f t="shared" si="3"/>
        <v>5.7584602144415653</v>
      </c>
      <c r="E9" s="96">
        <f t="shared" si="4"/>
        <v>8.2558569382674765E-3</v>
      </c>
      <c r="F9" s="96">
        <f t="shared" si="5"/>
        <v>0.61423575620710025</v>
      </c>
      <c r="G9" s="96">
        <f t="shared" si="6"/>
        <v>0.35252509126402126</v>
      </c>
      <c r="H9" s="96">
        <f t="shared" si="7"/>
        <v>1.5743919181276078</v>
      </c>
      <c r="I9" s="96">
        <f t="shared" si="8"/>
        <v>2.1465228039495441E-2</v>
      </c>
      <c r="J9" s="96">
        <f t="shared" si="9"/>
        <v>8.3301596507118845</v>
      </c>
    </row>
    <row r="10" spans="1:10">
      <c r="B10" s="5" t="s">
        <v>109</v>
      </c>
      <c r="C10" s="96">
        <f t="shared" si="2"/>
        <v>3.6147276086829046E-4</v>
      </c>
      <c r="D10" s="96">
        <f t="shared" si="3"/>
        <v>2.521272507056326</v>
      </c>
      <c r="E10" s="96">
        <f t="shared" si="4"/>
        <v>3.6147276086829047E-3</v>
      </c>
      <c r="F10" s="96">
        <f t="shared" si="5"/>
        <v>0.26893573408600813</v>
      </c>
      <c r="G10" s="96">
        <f t="shared" si="6"/>
        <v>0.15434886889076005</v>
      </c>
      <c r="H10" s="96">
        <f t="shared" si="7"/>
        <v>0.6893285549758299</v>
      </c>
      <c r="I10" s="96">
        <f t="shared" si="8"/>
        <v>9.3982917825755526E-3</v>
      </c>
      <c r="J10" s="96">
        <f t="shared" si="9"/>
        <v>3.6472601571610506</v>
      </c>
    </row>
    <row r="11" spans="1:10">
      <c r="B11" s="5" t="s">
        <v>167</v>
      </c>
      <c r="C11" s="96">
        <f t="shared" si="2"/>
        <v>2.5053973216853178E-4</v>
      </c>
      <c r="D11" s="96">
        <f t="shared" si="3"/>
        <v>1.7475146318755093</v>
      </c>
      <c r="E11" s="96">
        <f t="shared" si="4"/>
        <v>2.5053973216853181E-3</v>
      </c>
      <c r="F11" s="96">
        <f t="shared" si="5"/>
        <v>0.18640156073338765</v>
      </c>
      <c r="G11" s="96">
        <f t="shared" si="6"/>
        <v>0.10698046563596308</v>
      </c>
      <c r="H11" s="96">
        <f t="shared" si="7"/>
        <v>0.4777792692453901</v>
      </c>
      <c r="I11" s="96">
        <f t="shared" si="8"/>
        <v>6.514033036381827E-3</v>
      </c>
      <c r="J11" s="96">
        <f t="shared" si="9"/>
        <v>2.5279458975804858</v>
      </c>
    </row>
    <row r="12" spans="1:10">
      <c r="B12" s="5" t="s">
        <v>168</v>
      </c>
      <c r="C12" s="96">
        <f t="shared" si="2"/>
        <v>3.3559936943972314E-3</v>
      </c>
      <c r="D12" s="96">
        <f t="shared" si="3"/>
        <v>23.408056018420687</v>
      </c>
      <c r="E12" s="96">
        <f t="shared" si="4"/>
        <v>3.3559936943972316E-2</v>
      </c>
      <c r="F12" s="96">
        <f t="shared" si="5"/>
        <v>2.49685930863154</v>
      </c>
      <c r="G12" s="96">
        <f t="shared" si="6"/>
        <v>1.4330093075076178</v>
      </c>
      <c r="H12" s="96">
        <f t="shared" si="7"/>
        <v>6.3998799752155202</v>
      </c>
      <c r="I12" s="96">
        <f t="shared" si="8"/>
        <v>8.7255836054328018E-2</v>
      </c>
      <c r="J12" s="96">
        <f t="shared" si="9"/>
        <v>33.861976376468064</v>
      </c>
    </row>
    <row r="13" spans="1:10">
      <c r="B13" s="5" t="s">
        <v>111</v>
      </c>
      <c r="C13" s="96">
        <f t="shared" si="2"/>
        <v>8.2942306418235271E-4</v>
      </c>
      <c r="D13" s="96">
        <f t="shared" si="3"/>
        <v>5.7852258726719104</v>
      </c>
      <c r="E13" s="96">
        <f t="shared" si="4"/>
        <v>8.294230641823528E-3</v>
      </c>
      <c r="F13" s="96">
        <f t="shared" si="5"/>
        <v>0.61709075975167038</v>
      </c>
      <c r="G13" s="96">
        <f t="shared" si="6"/>
        <v>0.35416364840586462</v>
      </c>
      <c r="H13" s="96">
        <f t="shared" si="7"/>
        <v>1.5817097833957465</v>
      </c>
      <c r="I13" s="96">
        <f t="shared" si="8"/>
        <v>2.1564999668741171E-2</v>
      </c>
      <c r="J13" s="96">
        <f t="shared" si="9"/>
        <v>8.3688787175999373</v>
      </c>
    </row>
    <row r="14" spans="1:10">
      <c r="B14" s="90" t="s">
        <v>116</v>
      </c>
      <c r="C14" s="96">
        <f>SUMIF($A$20:$A$45,"N",C$20:C$45)</f>
        <v>1.9838130499506818E-4</v>
      </c>
      <c r="D14" s="96">
        <f t="shared" ref="D14:I14" si="10">SUMIF($A$20:$A$45,"N",D$20:D$45)</f>
        <v>76.770992373900327</v>
      </c>
      <c r="E14" s="96">
        <f t="shared" si="10"/>
        <v>0.50861877791258325</v>
      </c>
      <c r="F14" s="96">
        <f t="shared" si="10"/>
        <v>1.6675005855042282</v>
      </c>
      <c r="G14" s="96">
        <f t="shared" si="10"/>
        <v>2.5165566485735305</v>
      </c>
      <c r="H14" s="96">
        <f t="shared" si="10"/>
        <v>10.814993424795826</v>
      </c>
      <c r="I14" s="96">
        <f t="shared" si="10"/>
        <v>0.20781189987492477</v>
      </c>
      <c r="J14" s="96">
        <f t="shared" si="1"/>
        <v>92.486672091866424</v>
      </c>
    </row>
    <row r="15" spans="1:10">
      <c r="A15" s="52"/>
      <c r="B15" s="53" t="s">
        <v>6</v>
      </c>
      <c r="C15" s="96">
        <f>SUM(C$5:C$14)</f>
        <v>8.4937541288316584E-2</v>
      </c>
      <c r="D15" s="96">
        <f t="shared" ref="D15:G15" si="11">SUM(D$5:D$14)</f>
        <v>757.73008222292947</v>
      </c>
      <c r="E15" s="96">
        <f t="shared" si="11"/>
        <v>1.9602002229431208</v>
      </c>
      <c r="F15" s="96">
        <f t="shared" si="11"/>
        <v>66.526005148687403</v>
      </c>
      <c r="G15" s="96">
        <f t="shared" si="11"/>
        <v>41.600289218398956</v>
      </c>
      <c r="H15" s="96">
        <f>SUM(H5:H14)</f>
        <v>184.8588823240548</v>
      </c>
      <c r="I15" s="96">
        <f>SUM(I5:I14)</f>
        <v>2.6527059975202132</v>
      </c>
      <c r="J15" s="96">
        <f>SUM(J5:J14)</f>
        <v>1055.4131026758223</v>
      </c>
    </row>
    <row r="16" spans="1:10">
      <c r="C16" s="112" t="b">
        <f>C15=C46</f>
        <v>1</v>
      </c>
      <c r="D16" s="112" t="b">
        <f t="shared" ref="D16:G16" si="12">D15=D46</f>
        <v>0</v>
      </c>
      <c r="E16" s="112" t="b">
        <f t="shared" si="12"/>
        <v>1</v>
      </c>
      <c r="F16" s="112" t="b">
        <f t="shared" si="12"/>
        <v>1</v>
      </c>
      <c r="G16" s="112" t="b">
        <f t="shared" si="12"/>
        <v>1</v>
      </c>
      <c r="H16" s="112" t="b">
        <f>H15=H46</f>
        <v>1</v>
      </c>
      <c r="I16" s="112" t="b">
        <f t="shared" ref="I16" si="13">I15=I46</f>
        <v>1</v>
      </c>
      <c r="J16" s="112" t="b">
        <f t="shared" ref="J16" si="14">J15=J46</f>
        <v>1</v>
      </c>
    </row>
    <row r="17" spans="1:10">
      <c r="C17" s="97"/>
      <c r="D17" s="97"/>
      <c r="E17" s="97"/>
      <c r="F17" s="97"/>
      <c r="G17" s="97"/>
      <c r="H17" s="97"/>
      <c r="I17" s="97"/>
      <c r="J17" s="97"/>
    </row>
    <row r="18" spans="1:10">
      <c r="B18" s="94" t="s">
        <v>8</v>
      </c>
    </row>
    <row r="19" spans="1:10">
      <c r="A19" s="95"/>
      <c r="B19" s="95" t="str">
        <f t="shared" ref="B19:I34" si="15">B60</f>
        <v>Source Category</v>
      </c>
      <c r="C19" s="95" t="str">
        <f>PROPER(VLOOKUP(C60,fips_xref!$A$5:$B$26,2,FALSE))</f>
        <v>Delta</v>
      </c>
      <c r="D19" s="95" t="str">
        <f>PROPER(VLOOKUP(D60,fips_xref!$A$5:$B$26,2,FALSE))</f>
        <v>Garfield</v>
      </c>
      <c r="E19" s="95" t="str">
        <f>PROPER(VLOOKUP(E60,fips_xref!$A$5:$B$26,2,FALSE))</f>
        <v>Gunnison</v>
      </c>
      <c r="F19" s="95" t="str">
        <f>PROPER(VLOOKUP(F60,fips_xref!$A$5:$B$26,2,FALSE))</f>
        <v>Mesa</v>
      </c>
      <c r="G19" s="95" t="str">
        <f>PROPER(VLOOKUP(G60,fips_xref!$A$5:$B$26,2,FALSE))</f>
        <v>Moffat</v>
      </c>
      <c r="H19" s="95" t="str">
        <f>PROPER(VLOOKUP(H60,fips_xref!$A$5:$B$26,2,FALSE))</f>
        <v>Rio Blanco</v>
      </c>
      <c r="I19" s="95" t="str">
        <f>PROPER(VLOOKUP(I60,fips_xref!$A$5:$B$26,2,FALSE))</f>
        <v>Routt</v>
      </c>
      <c r="J19" s="95" t="s">
        <v>26</v>
      </c>
    </row>
    <row r="20" spans="1:10">
      <c r="A20" s="90" t="str">
        <f>VLOOKUP($B20,by_src_allpol!$V$22:$W$47,2,FALSE)</f>
        <v>N</v>
      </c>
      <c r="B20" s="90" t="str">
        <f t="shared" si="15"/>
        <v>Construction Dust, Fugitive</v>
      </c>
      <c r="C20" s="98">
        <f t="shared" si="15"/>
        <v>0</v>
      </c>
      <c r="D20" s="98">
        <f t="shared" si="15"/>
        <v>0</v>
      </c>
      <c r="E20" s="98">
        <f t="shared" si="15"/>
        <v>0</v>
      </c>
      <c r="F20" s="98">
        <f t="shared" si="15"/>
        <v>0</v>
      </c>
      <c r="G20" s="98">
        <f t="shared" si="15"/>
        <v>0</v>
      </c>
      <c r="H20" s="98">
        <f t="shared" si="15"/>
        <v>0</v>
      </c>
      <c r="I20" s="98">
        <f t="shared" si="15"/>
        <v>0</v>
      </c>
      <c r="J20" s="98">
        <f t="shared" ref="J20:J45" si="16">SUM(C20:I20)</f>
        <v>0</v>
      </c>
    </row>
    <row r="21" spans="1:10">
      <c r="A21" s="90" t="str">
        <f>VLOOKUP($B21,by_src_allpol!$V$22:$W$47,2,FALSE)</f>
        <v>N</v>
      </c>
      <c r="B21" s="90" t="str">
        <f t="shared" si="15"/>
        <v>Construction Dust, Wind Erosion</v>
      </c>
      <c r="C21" s="98">
        <f t="shared" si="15"/>
        <v>0</v>
      </c>
      <c r="D21" s="98">
        <f t="shared" si="15"/>
        <v>0</v>
      </c>
      <c r="E21" s="98">
        <f t="shared" si="15"/>
        <v>0</v>
      </c>
      <c r="F21" s="98">
        <f t="shared" si="15"/>
        <v>0</v>
      </c>
      <c r="G21" s="98">
        <f t="shared" si="15"/>
        <v>0</v>
      </c>
      <c r="H21" s="98">
        <f t="shared" si="15"/>
        <v>0</v>
      </c>
      <c r="I21" s="98">
        <f t="shared" si="15"/>
        <v>0</v>
      </c>
      <c r="J21" s="98">
        <f t="shared" si="16"/>
        <v>0</v>
      </c>
    </row>
    <row r="22" spans="1:10">
      <c r="A22" s="90" t="str">
        <f>VLOOKUP($B22,by_src_allpol!$V$22:$W$47,2,FALSE)</f>
        <v>N</v>
      </c>
      <c r="B22" s="90" t="str">
        <f t="shared" si="15"/>
        <v>Construction Traffic, Pipeline - Idling</v>
      </c>
      <c r="C22" s="98">
        <f t="shared" si="15"/>
        <v>0</v>
      </c>
      <c r="D22" s="98">
        <f t="shared" si="15"/>
        <v>1.8142155552506738E-2</v>
      </c>
      <c r="E22" s="98">
        <f t="shared" si="15"/>
        <v>1.2192308839050227E-4</v>
      </c>
      <c r="F22" s="98">
        <f t="shared" si="15"/>
        <v>3.6576926517150682E-4</v>
      </c>
      <c r="G22" s="98">
        <f t="shared" si="15"/>
        <v>5.8523082427441083E-4</v>
      </c>
      <c r="H22" s="98">
        <f t="shared" si="15"/>
        <v>2.5116156208443464E-3</v>
      </c>
      <c r="I22" s="98">
        <f t="shared" si="15"/>
        <v>4.8769235356200905E-5</v>
      </c>
      <c r="J22" s="98">
        <f t="shared" si="16"/>
        <v>2.1775463586543708E-2</v>
      </c>
    </row>
    <row r="23" spans="1:10">
      <c r="A23" s="90" t="str">
        <f>VLOOKUP($B23,by_src_allpol!$V$22:$W$47,2,FALSE)</f>
        <v>N</v>
      </c>
      <c r="B23" s="90" t="str">
        <f t="shared" si="15"/>
        <v>Construction Traffic, Drilling - Idling</v>
      </c>
      <c r="C23" s="98">
        <f t="shared" si="15"/>
        <v>0</v>
      </c>
      <c r="D23" s="98">
        <f t="shared" si="15"/>
        <v>9.272262267039082</v>
      </c>
      <c r="E23" s="98">
        <f t="shared" si="15"/>
        <v>6.23135905042949E-2</v>
      </c>
      <c r="F23" s="98">
        <f t="shared" si="15"/>
        <v>0.18694077151288471</v>
      </c>
      <c r="G23" s="98">
        <f t="shared" si="15"/>
        <v>0.29910523442061554</v>
      </c>
      <c r="H23" s="98">
        <f t="shared" si="15"/>
        <v>1.283659964388475</v>
      </c>
      <c r="I23" s="98">
        <f t="shared" si="15"/>
        <v>2.4925436201717961E-2</v>
      </c>
      <c r="J23" s="98">
        <f t="shared" si="16"/>
        <v>11.129207264067071</v>
      </c>
    </row>
    <row r="24" spans="1:10">
      <c r="A24" s="90" t="str">
        <f>VLOOKUP($B24,by_src_allpol!$V$22:$W$47,2,FALSE)</f>
        <v>N</v>
      </c>
      <c r="B24" s="90" t="str">
        <f t="shared" si="15"/>
        <v>Completion Traffic - Idling</v>
      </c>
      <c r="C24" s="98">
        <f t="shared" si="15"/>
        <v>0</v>
      </c>
      <c r="D24" s="98">
        <f t="shared" si="15"/>
        <v>21.945139629808381</v>
      </c>
      <c r="E24" s="98">
        <f t="shared" si="15"/>
        <v>0.14748077708204557</v>
      </c>
      <c r="F24" s="98">
        <f t="shared" si="15"/>
        <v>0.44244233124613669</v>
      </c>
      <c r="G24" s="98">
        <f t="shared" si="15"/>
        <v>0.70790772999381868</v>
      </c>
      <c r="H24" s="98">
        <f t="shared" si="15"/>
        <v>3.0381040078901385</v>
      </c>
      <c r="I24" s="98">
        <f t="shared" si="15"/>
        <v>5.899231083281823E-2</v>
      </c>
      <c r="J24" s="98">
        <f t="shared" si="16"/>
        <v>26.340066786853335</v>
      </c>
    </row>
    <row r="25" spans="1:10">
      <c r="A25" s="90" t="str">
        <f>VLOOKUP($B25,by_src_allpol!$V$22:$W$47,2,FALSE)</f>
        <v>N</v>
      </c>
      <c r="B25" s="90" t="str">
        <f t="shared" si="15"/>
        <v>Recompletion Traffic - Idling</v>
      </c>
      <c r="C25" s="98">
        <f t="shared" si="15"/>
        <v>0</v>
      </c>
      <c r="D25" s="98">
        <f t="shared" si="15"/>
        <v>0</v>
      </c>
      <c r="E25" s="98">
        <f t="shared" si="15"/>
        <v>0</v>
      </c>
      <c r="F25" s="98">
        <f t="shared" si="15"/>
        <v>0</v>
      </c>
      <c r="G25" s="98">
        <f t="shared" si="15"/>
        <v>0</v>
      </c>
      <c r="H25" s="98">
        <f t="shared" si="15"/>
        <v>0</v>
      </c>
      <c r="I25" s="98">
        <f t="shared" si="15"/>
        <v>0</v>
      </c>
      <c r="J25" s="98">
        <f t="shared" si="16"/>
        <v>0</v>
      </c>
    </row>
    <row r="26" spans="1:10">
      <c r="A26" s="90" t="str">
        <f>VLOOKUP($B26,by_src_allpol!$V$22:$W$47,2,FALSE)</f>
        <v>Y</v>
      </c>
      <c r="B26" s="90" t="str">
        <f t="shared" si="15"/>
        <v>Production Traffic - Idling</v>
      </c>
      <c r="C26" s="98">
        <f t="shared" si="15"/>
        <v>3.6147276086829046E-4</v>
      </c>
      <c r="D26" s="98">
        <f t="shared" si="15"/>
        <v>2.521272507056326</v>
      </c>
      <c r="E26" s="98">
        <f t="shared" si="15"/>
        <v>3.6147276086829047E-3</v>
      </c>
      <c r="F26" s="98">
        <f t="shared" si="15"/>
        <v>0.26893573408600813</v>
      </c>
      <c r="G26" s="98">
        <f t="shared" si="15"/>
        <v>0.15434886889076005</v>
      </c>
      <c r="H26" s="98">
        <f t="shared" si="15"/>
        <v>0.6893285549758299</v>
      </c>
      <c r="I26" s="98">
        <f t="shared" si="15"/>
        <v>9.3982917825755526E-3</v>
      </c>
      <c r="J26" s="98">
        <f t="shared" si="16"/>
        <v>3.6472601571610506</v>
      </c>
    </row>
    <row r="27" spans="1:10">
      <c r="A27" s="90" t="str">
        <f>VLOOKUP($B27,by_src_allpol!$V$22:$W$47,2,FALSE)</f>
        <v>N</v>
      </c>
      <c r="B27" s="90" t="str">
        <f t="shared" si="15"/>
        <v>Maintenance Operation Traffic - Idling</v>
      </c>
      <c r="C27" s="98">
        <f t="shared" si="15"/>
        <v>1.0867547765520137E-4</v>
      </c>
      <c r="D27" s="98">
        <f t="shared" si="15"/>
        <v>0.75801145664502967</v>
      </c>
      <c r="E27" s="98">
        <f t="shared" si="15"/>
        <v>1.0867547765520138E-3</v>
      </c>
      <c r="F27" s="98">
        <f t="shared" si="15"/>
        <v>8.085455537546983E-2</v>
      </c>
      <c r="G27" s="98">
        <f t="shared" si="15"/>
        <v>4.6404428958770991E-2</v>
      </c>
      <c r="H27" s="98">
        <f t="shared" si="15"/>
        <v>0.20724413588846904</v>
      </c>
      <c r="I27" s="98">
        <f t="shared" si="15"/>
        <v>2.825562419035236E-3</v>
      </c>
      <c r="J27" s="98">
        <f t="shared" si="16"/>
        <v>1.096535569540982</v>
      </c>
    </row>
    <row r="28" spans="1:10">
      <c r="A28" s="90" t="str">
        <f>VLOOKUP($B28,by_src_allpol!$V$22:$W$47,2,FALSE)</f>
        <v>Y</v>
      </c>
      <c r="B28" s="90" t="str">
        <f t="shared" si="15"/>
        <v>Employee Commuter Traffic - Idling</v>
      </c>
      <c r="C28" s="98">
        <f t="shared" si="15"/>
        <v>8.2942306418235271E-4</v>
      </c>
      <c r="D28" s="98">
        <f t="shared" si="15"/>
        <v>5.7852258726719104</v>
      </c>
      <c r="E28" s="98">
        <f t="shared" si="15"/>
        <v>8.294230641823528E-3</v>
      </c>
      <c r="F28" s="98">
        <f t="shared" si="15"/>
        <v>0.61709075975167038</v>
      </c>
      <c r="G28" s="98">
        <f t="shared" si="15"/>
        <v>0.35416364840586462</v>
      </c>
      <c r="H28" s="98">
        <f t="shared" si="15"/>
        <v>1.5817097833957465</v>
      </c>
      <c r="I28" s="98">
        <f t="shared" si="15"/>
        <v>2.1564999668741171E-2</v>
      </c>
      <c r="J28" s="98">
        <f t="shared" si="16"/>
        <v>8.3688787175999373</v>
      </c>
    </row>
    <row r="29" spans="1:10">
      <c r="A29" s="90" t="str">
        <f>VLOOKUP($B29,by_src_allpol!$V$22:$W$47,2,FALSE)</f>
        <v>N</v>
      </c>
      <c r="B29" s="90" t="str">
        <f t="shared" si="15"/>
        <v>Ancillary Traffic - Idling</v>
      </c>
      <c r="C29" s="98">
        <f t="shared" si="15"/>
        <v>2.2043498648241393E-5</v>
      </c>
      <c r="D29" s="98">
        <f t="shared" si="15"/>
        <v>0.15375340307148375</v>
      </c>
      <c r="E29" s="98">
        <f t="shared" si="15"/>
        <v>2.2043498648241394E-4</v>
      </c>
      <c r="F29" s="98">
        <f t="shared" si="15"/>
        <v>1.6400362994291599E-2</v>
      </c>
      <c r="G29" s="98">
        <f t="shared" si="15"/>
        <v>9.4125739227990755E-3</v>
      </c>
      <c r="H29" s="98">
        <f t="shared" si="15"/>
        <v>4.2036951922196336E-2</v>
      </c>
      <c r="I29" s="98">
        <f t="shared" si="15"/>
        <v>5.7313096485427626E-4</v>
      </c>
      <c r="J29" s="98">
        <f t="shared" si="16"/>
        <v>0.22241890136075568</v>
      </c>
    </row>
    <row r="30" spans="1:10">
      <c r="A30" s="90" t="str">
        <f>VLOOKUP($B30,by_src_allpol!$V$22:$W$47,2,FALSE)</f>
        <v>N</v>
      </c>
      <c r="B30" s="90" t="str">
        <f t="shared" si="15"/>
        <v>Construction Traffic, Well Pad - Idling</v>
      </c>
      <c r="C30" s="98">
        <f t="shared" si="15"/>
        <v>0</v>
      </c>
      <c r="D30" s="98">
        <f t="shared" si="15"/>
        <v>0.13049081873753049</v>
      </c>
      <c r="E30" s="98">
        <f t="shared" si="15"/>
        <v>8.7695442699953284E-4</v>
      </c>
      <c r="F30" s="98">
        <f t="shared" si="15"/>
        <v>2.6308632809985987E-3</v>
      </c>
      <c r="G30" s="98">
        <f t="shared" si="15"/>
        <v>4.2093812495977573E-3</v>
      </c>
      <c r="H30" s="98">
        <f t="shared" si="15"/>
        <v>1.8065261196190376E-2</v>
      </c>
      <c r="I30" s="98">
        <f t="shared" si="15"/>
        <v>3.5078177079981312E-4</v>
      </c>
      <c r="J30" s="98">
        <f t="shared" si="16"/>
        <v>0.15662406066211654</v>
      </c>
    </row>
    <row r="31" spans="1:10">
      <c r="A31" s="90" t="str">
        <f>VLOOKUP($B31,by_src_allpol!$V$22:$W$47,2,FALSE)</f>
        <v>N</v>
      </c>
      <c r="B31" s="90" t="str">
        <f t="shared" si="15"/>
        <v>Well Pad Construction Equipment</v>
      </c>
      <c r="C31" s="98">
        <f t="shared" si="15"/>
        <v>0</v>
      </c>
      <c r="D31" s="98">
        <f t="shared" si="15"/>
        <v>4.6463079394730027</v>
      </c>
      <c r="E31" s="98">
        <f t="shared" si="15"/>
        <v>3.1225187765275553E-2</v>
      </c>
      <c r="F31" s="98">
        <f t="shared" si="15"/>
        <v>9.3675563295826658E-2</v>
      </c>
      <c r="G31" s="98">
        <f t="shared" si="15"/>
        <v>0.14988090127332265</v>
      </c>
      <c r="H31" s="98">
        <f t="shared" si="15"/>
        <v>0.64323886796467644</v>
      </c>
      <c r="I31" s="98">
        <f t="shared" si="15"/>
        <v>1.2490075106110221E-2</v>
      </c>
      <c r="J31" s="98">
        <f t="shared" si="16"/>
        <v>5.5768185348782149</v>
      </c>
    </row>
    <row r="32" spans="1:10">
      <c r="A32" s="90" t="str">
        <f>VLOOKUP($B32,by_src_allpol!$V$22:$W$47,2,FALSE)</f>
        <v>N</v>
      </c>
      <c r="B32" s="90" t="str">
        <f t="shared" si="15"/>
        <v>Pipeline Construction Equipment</v>
      </c>
      <c r="C32" s="98">
        <f t="shared" si="15"/>
        <v>0</v>
      </c>
      <c r="D32" s="98">
        <f t="shared" si="15"/>
        <v>5.3152488934929245</v>
      </c>
      <c r="E32" s="98">
        <f t="shared" si="15"/>
        <v>3.5720758692828793E-2</v>
      </c>
      <c r="F32" s="98">
        <f t="shared" si="15"/>
        <v>0.10716227607848638</v>
      </c>
      <c r="G32" s="98">
        <f t="shared" si="15"/>
        <v>0.1714596417255782</v>
      </c>
      <c r="H32" s="98">
        <f t="shared" si="15"/>
        <v>0.73584762907227319</v>
      </c>
      <c r="I32" s="98">
        <f t="shared" si="15"/>
        <v>1.4288303477131517E-2</v>
      </c>
      <c r="J32" s="98">
        <f t="shared" si="16"/>
        <v>6.3797275025392226</v>
      </c>
    </row>
    <row r="33" spans="1:10">
      <c r="A33" s="90" t="str">
        <f>VLOOKUP($B33,by_src_allpol!$V$22:$W$47,2,FALSE)</f>
        <v>Y</v>
      </c>
      <c r="B33" s="90" t="str">
        <f t="shared" si="15"/>
        <v>Fracing Equipment</v>
      </c>
      <c r="C33" s="98">
        <f t="shared" si="15"/>
        <v>0</v>
      </c>
      <c r="D33" s="98">
        <f t="shared" si="15"/>
        <v>89.903448965361576</v>
      </c>
      <c r="E33" s="98">
        <f t="shared" si="15"/>
        <v>0.60418984519732233</v>
      </c>
      <c r="F33" s="98">
        <f t="shared" si="15"/>
        <v>1.8125695355919673</v>
      </c>
      <c r="G33" s="98">
        <f t="shared" si="15"/>
        <v>2.9001112569471474</v>
      </c>
      <c r="H33" s="98">
        <f t="shared" si="15"/>
        <v>12.446310811064841</v>
      </c>
      <c r="I33" s="98">
        <f t="shared" si="15"/>
        <v>0.24167593807892895</v>
      </c>
      <c r="J33" s="98">
        <f t="shared" si="16"/>
        <v>107.90830635224178</v>
      </c>
    </row>
    <row r="34" spans="1:10">
      <c r="A34" s="90" t="str">
        <f>VLOOKUP($B34,by_src_allpol!$V$22:$W$47,2,FALSE)</f>
        <v>Y</v>
      </c>
      <c r="B34" s="90" t="str">
        <f t="shared" si="15"/>
        <v>Refracing Equipment</v>
      </c>
      <c r="C34" s="98">
        <f t="shared" si="15"/>
        <v>6.661044065679269E-3</v>
      </c>
      <c r="D34" s="98">
        <f t="shared" si="15"/>
        <v>46.460782358112901</v>
      </c>
      <c r="E34" s="98">
        <f t="shared" si="15"/>
        <v>6.6610440656792697E-2</v>
      </c>
      <c r="F34" s="98">
        <f t="shared" si="15"/>
        <v>4.9558167848653758</v>
      </c>
      <c r="G34" s="98">
        <f t="shared" si="15"/>
        <v>2.844265816045048</v>
      </c>
      <c r="H34" s="98">
        <f t="shared" si="15"/>
        <v>12.702611033250365</v>
      </c>
      <c r="I34" s="98">
        <f t="shared" si="15"/>
        <v>0.173187145707661</v>
      </c>
      <c r="J34" s="98">
        <f t="shared" si="16"/>
        <v>67.209934622703827</v>
      </c>
    </row>
    <row r="35" spans="1:10">
      <c r="A35" s="90" t="str">
        <f>VLOOKUP($B35,by_src_allpol!$V$22:$W$47,2,FALSE)</f>
        <v>Y</v>
      </c>
      <c r="B35" s="90" t="str">
        <f t="shared" ref="B35:I45" si="17">B76</f>
        <v>Other Relocatable Equipment</v>
      </c>
      <c r="C35" s="98">
        <f t="shared" si="17"/>
        <v>5.6655666004735011E-2</v>
      </c>
      <c r="D35" s="98">
        <f t="shared" si="17"/>
        <v>395.1732703830267</v>
      </c>
      <c r="E35" s="98">
        <f t="shared" si="17"/>
        <v>0.56655666004735006</v>
      </c>
      <c r="F35" s="98">
        <f t="shared" si="17"/>
        <v>42.151815507522848</v>
      </c>
      <c r="G35" s="98">
        <f t="shared" si="17"/>
        <v>24.191969384021849</v>
      </c>
      <c r="H35" s="98">
        <f t="shared" si="17"/>
        <v>108.04235507102966</v>
      </c>
      <c r="I35" s="98">
        <f t="shared" si="17"/>
        <v>1.4730473161231104</v>
      </c>
      <c r="J35" s="98">
        <f t="shared" si="16"/>
        <v>571.65566998777626</v>
      </c>
    </row>
    <row r="36" spans="1:10">
      <c r="A36" s="90" t="str">
        <f>VLOOKUP($B36,by_src_allpol!$V$22:$W$47,2,FALSE)</f>
        <v>Y</v>
      </c>
      <c r="B36" s="90" t="str">
        <f t="shared" si="17"/>
        <v>Maintenance Operation Equipment</v>
      </c>
      <c r="C36" s="98">
        <f t="shared" si="17"/>
        <v>1.5799434967464082E-2</v>
      </c>
      <c r="D36" s="98">
        <f t="shared" si="17"/>
        <v>110.20105889806197</v>
      </c>
      <c r="E36" s="98">
        <f t="shared" si="17"/>
        <v>0.15799434967464082</v>
      </c>
      <c r="F36" s="98">
        <f t="shared" si="17"/>
        <v>11.754779615793277</v>
      </c>
      <c r="G36" s="98">
        <f t="shared" si="17"/>
        <v>6.7463587311071631</v>
      </c>
      <c r="H36" s="98">
        <f t="shared" si="17"/>
        <v>30.129522482954002</v>
      </c>
      <c r="I36" s="98">
        <f t="shared" si="17"/>
        <v>0.41078530915406614</v>
      </c>
      <c r="J36" s="98">
        <f t="shared" si="16"/>
        <v>159.41629882171259</v>
      </c>
    </row>
    <row r="37" spans="1:10">
      <c r="A37" s="90" t="str">
        <f>VLOOKUP($B37,by_src_allpol!$V$22:$W$47,2,FALSE)</f>
        <v>N</v>
      </c>
      <c r="B37" s="90" t="str">
        <f t="shared" si="17"/>
        <v>Construction Traffic, Well Pad - Running</v>
      </c>
      <c r="C37" s="98">
        <f t="shared" si="17"/>
        <v>0</v>
      </c>
      <c r="D37" s="98">
        <f t="shared" si="17"/>
        <v>0.40084512302883685</v>
      </c>
      <c r="E37" s="98">
        <f t="shared" si="17"/>
        <v>2.6938516332583123E-3</v>
      </c>
      <c r="F37" s="98">
        <f t="shared" si="17"/>
        <v>8.0815548997749363E-3</v>
      </c>
      <c r="G37" s="98">
        <f t="shared" si="17"/>
        <v>1.2930487839639898E-2</v>
      </c>
      <c r="H37" s="98">
        <f t="shared" si="17"/>
        <v>5.5493343645121235E-2</v>
      </c>
      <c r="I37" s="98">
        <f t="shared" si="17"/>
        <v>1.0775406533033249E-3</v>
      </c>
      <c r="J37" s="98">
        <f t="shared" si="16"/>
        <v>0.48112190169993452</v>
      </c>
    </row>
    <row r="38" spans="1:10">
      <c r="A38" s="90" t="str">
        <f>VLOOKUP($B38,by_src_allpol!$V$22:$W$47,2,FALSE)</f>
        <v>N</v>
      </c>
      <c r="B38" s="90" t="str">
        <f t="shared" si="17"/>
        <v>Construction Traffic, Pipeline - Running</v>
      </c>
      <c r="C38" s="98">
        <f t="shared" si="17"/>
        <v>0</v>
      </c>
      <c r="D38" s="98">
        <f t="shared" si="17"/>
        <v>5.4044844410033821E-2</v>
      </c>
      <c r="E38" s="98">
        <f t="shared" si="17"/>
        <v>3.6320459952979717E-4</v>
      </c>
      <c r="F38" s="98">
        <f t="shared" si="17"/>
        <v>1.0896137985893916E-3</v>
      </c>
      <c r="G38" s="98">
        <f t="shared" si="17"/>
        <v>1.7433820777430263E-3</v>
      </c>
      <c r="H38" s="98">
        <f t="shared" si="17"/>
        <v>7.4820147503138219E-3</v>
      </c>
      <c r="I38" s="98">
        <f t="shared" si="17"/>
        <v>1.4528183981191888E-4</v>
      </c>
      <c r="J38" s="98">
        <f t="shared" si="16"/>
        <v>6.4868341476021787E-2</v>
      </c>
    </row>
    <row r="39" spans="1:10">
      <c r="A39" s="90" t="str">
        <f>VLOOKUP($B39,by_src_allpol!$V$22:$W$47,2,FALSE)</f>
        <v>N</v>
      </c>
      <c r="B39" s="90" t="str">
        <f t="shared" si="17"/>
        <v>Construction Traffic, Drilling - Running</v>
      </c>
      <c r="C39" s="98">
        <f t="shared" si="17"/>
        <v>0</v>
      </c>
      <c r="D39" s="98">
        <f t="shared" si="17"/>
        <v>14.383632574307875</v>
      </c>
      <c r="E39" s="98">
        <f t="shared" si="17"/>
        <v>9.666419740798303E-2</v>
      </c>
      <c r="F39" s="98">
        <f t="shared" si="17"/>
        <v>0.28999259222394907</v>
      </c>
      <c r="G39" s="98">
        <f t="shared" si="17"/>
        <v>0.46398814755831852</v>
      </c>
      <c r="H39" s="98">
        <f t="shared" si="17"/>
        <v>1.9912824666044504</v>
      </c>
      <c r="I39" s="98">
        <f t="shared" si="17"/>
        <v>3.8665678963193208E-2</v>
      </c>
      <c r="J39" s="98">
        <f t="shared" si="16"/>
        <v>17.264225657065772</v>
      </c>
    </row>
    <row r="40" spans="1:10">
      <c r="A40" s="90" t="str">
        <f>VLOOKUP($B40,by_src_allpol!$V$22:$W$47,2,FALSE)</f>
        <v>N</v>
      </c>
      <c r="B40" s="90" t="str">
        <f t="shared" si="17"/>
        <v>Completion Traffic - Running</v>
      </c>
      <c r="C40" s="98">
        <f t="shared" si="17"/>
        <v>0</v>
      </c>
      <c r="D40" s="98">
        <f t="shared" si="17"/>
        <v>19.221168525709555</v>
      </c>
      <c r="E40" s="98">
        <f t="shared" si="17"/>
        <v>0.12917451966202656</v>
      </c>
      <c r="F40" s="98">
        <f t="shared" si="17"/>
        <v>0.38752355898607971</v>
      </c>
      <c r="G40" s="98">
        <f t="shared" si="17"/>
        <v>0.62003769437772749</v>
      </c>
      <c r="H40" s="98">
        <f t="shared" si="17"/>
        <v>2.6609951050377472</v>
      </c>
      <c r="I40" s="98">
        <f t="shared" si="17"/>
        <v>5.1669807864810631E-2</v>
      </c>
      <c r="J40" s="98">
        <f t="shared" si="16"/>
        <v>23.070569211637945</v>
      </c>
    </row>
    <row r="41" spans="1:10">
      <c r="A41" s="90" t="str">
        <f>VLOOKUP($B41,by_src_allpol!$V$22:$W$47,2,FALSE)</f>
        <v>N</v>
      </c>
      <c r="B41" s="90" t="str">
        <f t="shared" si="17"/>
        <v>Recompletion Traffic - Running</v>
      </c>
      <c r="C41" s="98">
        <f t="shared" si="17"/>
        <v>4.7736534922075132E-5</v>
      </c>
      <c r="D41" s="98">
        <f t="shared" si="17"/>
        <v>0.33296233108147411</v>
      </c>
      <c r="E41" s="98">
        <f t="shared" si="17"/>
        <v>4.7736534922075138E-4</v>
      </c>
      <c r="F41" s="98">
        <f t="shared" si="17"/>
        <v>3.5515981982023902E-2</v>
      </c>
      <c r="G41" s="98">
        <f t="shared" si="17"/>
        <v>2.0383500411726083E-2</v>
      </c>
      <c r="H41" s="98">
        <f t="shared" si="17"/>
        <v>9.1033572096397286E-2</v>
      </c>
      <c r="I41" s="98">
        <f t="shared" si="17"/>
        <v>1.2411499079739536E-3</v>
      </c>
      <c r="J41" s="98">
        <f t="shared" si="16"/>
        <v>0.48166163736373818</v>
      </c>
    </row>
    <row r="42" spans="1:10">
      <c r="A42" s="90" t="str">
        <f>VLOOKUP($B42,by_src_allpol!$V$22:$W$47,2,FALSE)</f>
        <v>Y</v>
      </c>
      <c r="B42" s="90" t="str">
        <f t="shared" si="17"/>
        <v>Production Traffic - Running</v>
      </c>
      <c r="C42" s="98">
        <f t="shared" si="17"/>
        <v>8.2558569382674767E-4</v>
      </c>
      <c r="D42" s="98">
        <f t="shared" si="17"/>
        <v>5.7584602144415653</v>
      </c>
      <c r="E42" s="98">
        <f t="shared" si="17"/>
        <v>8.2558569382674765E-3</v>
      </c>
      <c r="F42" s="98">
        <f t="shared" si="17"/>
        <v>0.61423575620710025</v>
      </c>
      <c r="G42" s="98">
        <f t="shared" si="17"/>
        <v>0.35252509126402126</v>
      </c>
      <c r="H42" s="98">
        <f t="shared" si="17"/>
        <v>1.5743919181276078</v>
      </c>
      <c r="I42" s="98">
        <f t="shared" si="17"/>
        <v>2.1465228039495441E-2</v>
      </c>
      <c r="J42" s="98">
        <f t="shared" si="16"/>
        <v>8.3301596507118845</v>
      </c>
    </row>
    <row r="43" spans="1:10">
      <c r="A43" s="90" t="str">
        <f>VLOOKUP($B43,by_src_allpol!$V$22:$W$47,2,FALSE)</f>
        <v>Y</v>
      </c>
      <c r="B43" s="90" t="str">
        <f t="shared" si="17"/>
        <v>Maintenance Operation Traffic - Running</v>
      </c>
      <c r="C43" s="98">
        <f t="shared" si="17"/>
        <v>2.5053973216853178E-4</v>
      </c>
      <c r="D43" s="98">
        <f t="shared" si="17"/>
        <v>1.7475146318755093</v>
      </c>
      <c r="E43" s="98">
        <f t="shared" si="17"/>
        <v>2.5053973216853181E-3</v>
      </c>
      <c r="F43" s="98">
        <f t="shared" si="17"/>
        <v>0.18640156073338765</v>
      </c>
      <c r="G43" s="98">
        <f t="shared" si="17"/>
        <v>0.10698046563596308</v>
      </c>
      <c r="H43" s="98">
        <f t="shared" si="17"/>
        <v>0.4777792692453901</v>
      </c>
      <c r="I43" s="98">
        <f t="shared" si="17"/>
        <v>6.514033036381827E-3</v>
      </c>
      <c r="J43" s="98">
        <f t="shared" si="16"/>
        <v>2.5279458975804858</v>
      </c>
    </row>
    <row r="44" spans="1:10">
      <c r="A44" s="90" t="str">
        <f>VLOOKUP($B44,by_src_allpol!$V$22:$W$47,2,FALSE)</f>
        <v>Y</v>
      </c>
      <c r="B44" s="90" t="str">
        <f t="shared" si="17"/>
        <v>Employee Commuter Traffic - Running</v>
      </c>
      <c r="C44" s="98">
        <f t="shared" si="17"/>
        <v>3.3559936943972314E-3</v>
      </c>
      <c r="D44" s="98">
        <f t="shared" si="17"/>
        <v>23.408056018420687</v>
      </c>
      <c r="E44" s="98">
        <f t="shared" si="17"/>
        <v>3.3559936943972316E-2</v>
      </c>
      <c r="F44" s="98">
        <f t="shared" si="17"/>
        <v>2.49685930863154</v>
      </c>
      <c r="G44" s="98">
        <f t="shared" si="17"/>
        <v>1.4330093075076178</v>
      </c>
      <c r="H44" s="98">
        <f t="shared" si="17"/>
        <v>6.3998799752155202</v>
      </c>
      <c r="I44" s="98">
        <f t="shared" si="17"/>
        <v>8.7255836054328018E-2</v>
      </c>
      <c r="J44" s="98">
        <f t="shared" si="16"/>
        <v>33.861976376468064</v>
      </c>
    </row>
    <row r="45" spans="1:10">
      <c r="A45" s="90" t="str">
        <f>VLOOKUP($B45,by_src_allpol!$V$22:$W$47,2,FALSE)</f>
        <v>N</v>
      </c>
      <c r="B45" s="90" t="str">
        <f t="shared" si="17"/>
        <v>Ancillary Traffic - Running</v>
      </c>
      <c r="C45" s="98">
        <f t="shared" si="17"/>
        <v>1.9925793769550279E-5</v>
      </c>
      <c r="D45" s="98">
        <f t="shared" si="17"/>
        <v>0.1389824115426132</v>
      </c>
      <c r="E45" s="98">
        <f t="shared" si="17"/>
        <v>1.9925793769550278E-4</v>
      </c>
      <c r="F45" s="98">
        <f t="shared" si="17"/>
        <v>1.4824790564545408E-2</v>
      </c>
      <c r="G45" s="98">
        <f t="shared" si="17"/>
        <v>8.5083139395979689E-3</v>
      </c>
      <c r="H45" s="98">
        <f t="shared" si="17"/>
        <v>3.7998488718532383E-2</v>
      </c>
      <c r="I45" s="98">
        <f t="shared" si="17"/>
        <v>5.1807063800830735E-4</v>
      </c>
      <c r="J45" s="98">
        <f t="shared" si="16"/>
        <v>0.20105125913476235</v>
      </c>
    </row>
    <row r="46" spans="1:10">
      <c r="B46" s="90" t="s">
        <v>26</v>
      </c>
      <c r="C46" s="99">
        <f t="shared" ref="C46:J46" si="18">SUM(C20:C45)</f>
        <v>8.4937541288316584E-2</v>
      </c>
      <c r="D46" s="99">
        <f t="shared" si="18"/>
        <v>757.73008222292958</v>
      </c>
      <c r="E46" s="99">
        <f t="shared" si="18"/>
        <v>1.9602002229431208</v>
      </c>
      <c r="F46" s="99">
        <f t="shared" si="18"/>
        <v>66.526005148687403</v>
      </c>
      <c r="G46" s="99">
        <f t="shared" si="18"/>
        <v>41.600289218398963</v>
      </c>
      <c r="H46" s="99">
        <f t="shared" si="18"/>
        <v>184.85888232405478</v>
      </c>
      <c r="I46" s="99">
        <f t="shared" si="18"/>
        <v>2.6527059975202127</v>
      </c>
      <c r="J46" s="99">
        <f t="shared" si="18"/>
        <v>1055.4131026758223</v>
      </c>
    </row>
    <row r="47" spans="1:10">
      <c r="C47" s="98"/>
      <c r="D47" s="98"/>
      <c r="E47" s="98"/>
      <c r="F47" s="98"/>
      <c r="G47" s="98"/>
      <c r="H47" s="98"/>
      <c r="I47" s="98"/>
      <c r="J47" s="98"/>
    </row>
    <row r="48" spans="1:10">
      <c r="C48" s="98"/>
      <c r="D48" s="98"/>
      <c r="E48" s="98"/>
      <c r="F48" s="98"/>
      <c r="G48" s="98"/>
      <c r="H48" s="98"/>
      <c r="I48" s="98"/>
      <c r="J48" s="98"/>
    </row>
    <row r="49" spans="2:12">
      <c r="C49" s="98"/>
      <c r="D49" s="98"/>
      <c r="E49" s="98"/>
      <c r="F49" s="98"/>
      <c r="G49" s="98"/>
      <c r="H49" s="98"/>
      <c r="I49" s="98"/>
      <c r="J49" s="98"/>
    </row>
    <row r="50" spans="2:12">
      <c r="C50" s="98"/>
      <c r="D50" s="98"/>
      <c r="E50" s="98"/>
      <c r="F50" s="98"/>
      <c r="G50" s="98"/>
      <c r="H50" s="98"/>
      <c r="I50" s="98"/>
      <c r="J50" s="98"/>
    </row>
    <row r="51" spans="2:12">
      <c r="C51" s="98"/>
      <c r="D51" s="98"/>
      <c r="E51" s="98"/>
      <c r="F51" s="98"/>
      <c r="G51" s="98"/>
      <c r="H51" s="98"/>
      <c r="I51" s="98"/>
      <c r="J51" s="98"/>
    </row>
    <row r="52" spans="2:12">
      <c r="C52" s="98"/>
      <c r="D52" s="98"/>
      <c r="E52" s="98"/>
      <c r="F52" s="98"/>
      <c r="G52" s="98"/>
      <c r="H52" s="98"/>
      <c r="I52" s="98"/>
      <c r="J52" s="98"/>
    </row>
    <row r="59" spans="2:12">
      <c r="B59" s="54" t="s">
        <v>77</v>
      </c>
      <c r="C59" s="123" t="s">
        <v>2</v>
      </c>
      <c r="D59" s="124"/>
      <c r="E59" s="124"/>
      <c r="F59" s="124"/>
      <c r="G59" s="124"/>
      <c r="H59" s="124"/>
      <c r="I59" s="124"/>
      <c r="J59" s="125"/>
      <c r="K59"/>
      <c r="L59"/>
    </row>
    <row r="60" spans="2:12">
      <c r="B60" s="54" t="s">
        <v>50</v>
      </c>
      <c r="C60" s="123" t="s">
        <v>36</v>
      </c>
      <c r="D60" s="126" t="s">
        <v>37</v>
      </c>
      <c r="E60" s="126" t="s">
        <v>38</v>
      </c>
      <c r="F60" s="126" t="s">
        <v>39</v>
      </c>
      <c r="G60" s="126" t="s">
        <v>40</v>
      </c>
      <c r="H60" s="126" t="s">
        <v>41</v>
      </c>
      <c r="I60" s="126" t="s">
        <v>42</v>
      </c>
      <c r="J60" s="127" t="s">
        <v>19</v>
      </c>
      <c r="K60"/>
      <c r="L60"/>
    </row>
    <row r="61" spans="2:12">
      <c r="B61" s="54" t="s">
        <v>57</v>
      </c>
      <c r="C61" s="128">
        <v>0</v>
      </c>
      <c r="D61" s="129">
        <v>0</v>
      </c>
      <c r="E61" s="129">
        <v>0</v>
      </c>
      <c r="F61" s="129">
        <v>0</v>
      </c>
      <c r="G61" s="129">
        <v>0</v>
      </c>
      <c r="H61" s="129">
        <v>0</v>
      </c>
      <c r="I61" s="129">
        <v>0</v>
      </c>
      <c r="J61" s="130">
        <v>0</v>
      </c>
      <c r="K61"/>
      <c r="L61"/>
    </row>
    <row r="62" spans="2:12">
      <c r="B62" s="47" t="s">
        <v>60</v>
      </c>
      <c r="C62" s="131">
        <v>0</v>
      </c>
      <c r="D62" s="132">
        <v>0</v>
      </c>
      <c r="E62" s="132">
        <v>0</v>
      </c>
      <c r="F62" s="132">
        <v>0</v>
      </c>
      <c r="G62" s="132">
        <v>0</v>
      </c>
      <c r="H62" s="132">
        <v>0</v>
      </c>
      <c r="I62" s="132">
        <v>0</v>
      </c>
      <c r="J62" s="133">
        <v>0</v>
      </c>
      <c r="K62"/>
      <c r="L62"/>
    </row>
    <row r="63" spans="2:12">
      <c r="B63" s="47" t="s">
        <v>103</v>
      </c>
      <c r="C63" s="131">
        <v>0</v>
      </c>
      <c r="D63" s="132">
        <v>1.8142155552506738E-2</v>
      </c>
      <c r="E63" s="132">
        <v>1.2192308839050227E-4</v>
      </c>
      <c r="F63" s="132">
        <v>3.6576926517150682E-4</v>
      </c>
      <c r="G63" s="132">
        <v>5.8523082427441083E-4</v>
      </c>
      <c r="H63" s="132">
        <v>2.5116156208443464E-3</v>
      </c>
      <c r="I63" s="132">
        <v>4.8769235356200905E-5</v>
      </c>
      <c r="J63" s="133">
        <v>2.1775463586543708E-2</v>
      </c>
      <c r="K63"/>
      <c r="L63"/>
    </row>
    <row r="64" spans="2:12">
      <c r="B64" s="47" t="s">
        <v>104</v>
      </c>
      <c r="C64" s="131">
        <v>0</v>
      </c>
      <c r="D64" s="132">
        <v>9.272262267039082</v>
      </c>
      <c r="E64" s="132">
        <v>6.23135905042949E-2</v>
      </c>
      <c r="F64" s="132">
        <v>0.18694077151288471</v>
      </c>
      <c r="G64" s="132">
        <v>0.29910523442061554</v>
      </c>
      <c r="H64" s="132">
        <v>1.283659964388475</v>
      </c>
      <c r="I64" s="132">
        <v>2.4925436201717961E-2</v>
      </c>
      <c r="J64" s="133">
        <v>11.129207264067071</v>
      </c>
      <c r="K64"/>
      <c r="L64"/>
    </row>
    <row r="65" spans="2:12">
      <c r="B65" s="47" t="s">
        <v>105</v>
      </c>
      <c r="C65" s="131">
        <v>0</v>
      </c>
      <c r="D65" s="132">
        <v>21.945139629808381</v>
      </c>
      <c r="E65" s="132">
        <v>0.14748077708204557</v>
      </c>
      <c r="F65" s="132">
        <v>0.44244233124613669</v>
      </c>
      <c r="G65" s="132">
        <v>0.70790772999381868</v>
      </c>
      <c r="H65" s="132">
        <v>3.0381040078901385</v>
      </c>
      <c r="I65" s="132">
        <v>5.899231083281823E-2</v>
      </c>
      <c r="J65" s="133">
        <v>26.340066786853335</v>
      </c>
      <c r="K65"/>
      <c r="L65"/>
    </row>
    <row r="66" spans="2:12">
      <c r="B66" s="47" t="s">
        <v>107</v>
      </c>
      <c r="C66" s="131">
        <v>0</v>
      </c>
      <c r="D66" s="132">
        <v>0</v>
      </c>
      <c r="E66" s="132">
        <v>0</v>
      </c>
      <c r="F66" s="132">
        <v>0</v>
      </c>
      <c r="G66" s="132">
        <v>0</v>
      </c>
      <c r="H66" s="132">
        <v>0</v>
      </c>
      <c r="I66" s="132">
        <v>0</v>
      </c>
      <c r="J66" s="133">
        <v>0</v>
      </c>
      <c r="K66"/>
      <c r="L66"/>
    </row>
    <row r="67" spans="2:12">
      <c r="B67" s="47" t="s">
        <v>109</v>
      </c>
      <c r="C67" s="131">
        <v>3.6147276086829046E-4</v>
      </c>
      <c r="D67" s="132">
        <v>2.521272507056326</v>
      </c>
      <c r="E67" s="132">
        <v>3.6147276086829047E-3</v>
      </c>
      <c r="F67" s="132">
        <v>0.26893573408600813</v>
      </c>
      <c r="G67" s="132">
        <v>0.15434886889076005</v>
      </c>
      <c r="H67" s="132">
        <v>0.6893285549758299</v>
      </c>
      <c r="I67" s="132">
        <v>9.3982917825755526E-3</v>
      </c>
      <c r="J67" s="133">
        <v>3.6472601571610506</v>
      </c>
      <c r="K67"/>
      <c r="L67"/>
    </row>
    <row r="68" spans="2:12">
      <c r="B68" s="47" t="s">
        <v>110</v>
      </c>
      <c r="C68" s="131">
        <v>1.0867547765520137E-4</v>
      </c>
      <c r="D68" s="132">
        <v>0.75801145664502967</v>
      </c>
      <c r="E68" s="132">
        <v>1.0867547765520138E-3</v>
      </c>
      <c r="F68" s="132">
        <v>8.085455537546983E-2</v>
      </c>
      <c r="G68" s="132">
        <v>4.6404428958770991E-2</v>
      </c>
      <c r="H68" s="132">
        <v>0.20724413588846904</v>
      </c>
      <c r="I68" s="132">
        <v>2.825562419035236E-3</v>
      </c>
      <c r="J68" s="133">
        <v>1.096535569540982</v>
      </c>
      <c r="K68"/>
      <c r="L68"/>
    </row>
    <row r="69" spans="2:12">
      <c r="B69" s="47" t="s">
        <v>111</v>
      </c>
      <c r="C69" s="131">
        <v>8.2942306418235271E-4</v>
      </c>
      <c r="D69" s="132">
        <v>5.7852258726719104</v>
      </c>
      <c r="E69" s="132">
        <v>8.294230641823528E-3</v>
      </c>
      <c r="F69" s="132">
        <v>0.61709075975167038</v>
      </c>
      <c r="G69" s="132">
        <v>0.35416364840586462</v>
      </c>
      <c r="H69" s="132">
        <v>1.5817097833957465</v>
      </c>
      <c r="I69" s="132">
        <v>2.1564999668741171E-2</v>
      </c>
      <c r="J69" s="133">
        <v>8.3688787175999373</v>
      </c>
      <c r="K69"/>
      <c r="L69"/>
    </row>
    <row r="70" spans="2:12">
      <c r="B70" s="47" t="s">
        <v>112</v>
      </c>
      <c r="C70" s="131">
        <v>2.2043498648241393E-5</v>
      </c>
      <c r="D70" s="132">
        <v>0.15375340307148375</v>
      </c>
      <c r="E70" s="132">
        <v>2.2043498648241394E-4</v>
      </c>
      <c r="F70" s="132">
        <v>1.6400362994291599E-2</v>
      </c>
      <c r="G70" s="132">
        <v>9.4125739227990755E-3</v>
      </c>
      <c r="H70" s="132">
        <v>4.2036951922196336E-2</v>
      </c>
      <c r="I70" s="132">
        <v>5.7313096485427626E-4</v>
      </c>
      <c r="J70" s="133">
        <v>0.22241890136075568</v>
      </c>
      <c r="K70"/>
      <c r="L70"/>
    </row>
    <row r="71" spans="2:12">
      <c r="B71" s="47" t="s">
        <v>139</v>
      </c>
      <c r="C71" s="131">
        <v>0</v>
      </c>
      <c r="D71" s="132">
        <v>0.13049081873753049</v>
      </c>
      <c r="E71" s="132">
        <v>8.7695442699953284E-4</v>
      </c>
      <c r="F71" s="132">
        <v>2.6308632809985987E-3</v>
      </c>
      <c r="G71" s="132">
        <v>4.2093812495977573E-3</v>
      </c>
      <c r="H71" s="132">
        <v>1.8065261196190376E-2</v>
      </c>
      <c r="I71" s="132">
        <v>3.5078177079981312E-4</v>
      </c>
      <c r="J71" s="133">
        <v>0.15662406066211654</v>
      </c>
      <c r="K71"/>
      <c r="L71"/>
    </row>
    <row r="72" spans="2:12">
      <c r="B72" s="47" t="s">
        <v>170</v>
      </c>
      <c r="C72" s="131">
        <v>0</v>
      </c>
      <c r="D72" s="132">
        <v>4.6463079394730027</v>
      </c>
      <c r="E72" s="132">
        <v>3.1225187765275553E-2</v>
      </c>
      <c r="F72" s="132">
        <v>9.3675563295826658E-2</v>
      </c>
      <c r="G72" s="132">
        <v>0.14988090127332265</v>
      </c>
      <c r="H72" s="132">
        <v>0.64323886796467644</v>
      </c>
      <c r="I72" s="132">
        <v>1.2490075106110221E-2</v>
      </c>
      <c r="J72" s="133">
        <v>5.5768185348782149</v>
      </c>
      <c r="K72"/>
      <c r="L72"/>
    </row>
    <row r="73" spans="2:12">
      <c r="B73" s="47" t="s">
        <v>173</v>
      </c>
      <c r="C73" s="131">
        <v>0</v>
      </c>
      <c r="D73" s="132">
        <v>5.3152488934929245</v>
      </c>
      <c r="E73" s="132">
        <v>3.5720758692828793E-2</v>
      </c>
      <c r="F73" s="132">
        <v>0.10716227607848638</v>
      </c>
      <c r="G73" s="132">
        <v>0.1714596417255782</v>
      </c>
      <c r="H73" s="132">
        <v>0.73584762907227319</v>
      </c>
      <c r="I73" s="132">
        <v>1.4288303477131517E-2</v>
      </c>
      <c r="J73" s="133">
        <v>6.3797275025392226</v>
      </c>
      <c r="K73"/>
      <c r="L73"/>
    </row>
    <row r="74" spans="2:12">
      <c r="B74" s="47" t="s">
        <v>159</v>
      </c>
      <c r="C74" s="131">
        <v>0</v>
      </c>
      <c r="D74" s="132">
        <v>89.903448965361576</v>
      </c>
      <c r="E74" s="132">
        <v>0.60418984519732233</v>
      </c>
      <c r="F74" s="132">
        <v>1.8125695355919673</v>
      </c>
      <c r="G74" s="132">
        <v>2.9001112569471474</v>
      </c>
      <c r="H74" s="132">
        <v>12.446310811064841</v>
      </c>
      <c r="I74" s="132">
        <v>0.24167593807892895</v>
      </c>
      <c r="J74" s="133">
        <v>107.90830635224178</v>
      </c>
      <c r="K74"/>
      <c r="L74"/>
    </row>
    <row r="75" spans="2:12">
      <c r="B75" s="47" t="s">
        <v>160</v>
      </c>
      <c r="C75" s="131">
        <v>6.661044065679269E-3</v>
      </c>
      <c r="D75" s="132">
        <v>46.460782358112901</v>
      </c>
      <c r="E75" s="132">
        <v>6.6610440656792697E-2</v>
      </c>
      <c r="F75" s="132">
        <v>4.9558167848653758</v>
      </c>
      <c r="G75" s="132">
        <v>2.844265816045048</v>
      </c>
      <c r="H75" s="132">
        <v>12.702611033250365</v>
      </c>
      <c r="I75" s="132">
        <v>0.173187145707661</v>
      </c>
      <c r="J75" s="133">
        <v>67.209934622703827</v>
      </c>
      <c r="K75"/>
      <c r="L75"/>
    </row>
    <row r="76" spans="2:12">
      <c r="B76" s="47" t="s">
        <v>171</v>
      </c>
      <c r="C76" s="131">
        <v>5.6655666004735011E-2</v>
      </c>
      <c r="D76" s="132">
        <v>395.1732703830267</v>
      </c>
      <c r="E76" s="132">
        <v>0.56655666004735006</v>
      </c>
      <c r="F76" s="132">
        <v>42.151815507522848</v>
      </c>
      <c r="G76" s="132">
        <v>24.191969384021849</v>
      </c>
      <c r="H76" s="132">
        <v>108.04235507102966</v>
      </c>
      <c r="I76" s="132">
        <v>1.4730473161231104</v>
      </c>
      <c r="J76" s="133">
        <v>571.65566998777626</v>
      </c>
      <c r="K76"/>
      <c r="L76"/>
    </row>
    <row r="77" spans="2:12">
      <c r="B77" s="47" t="s">
        <v>172</v>
      </c>
      <c r="C77" s="131">
        <v>1.5799434967464082E-2</v>
      </c>
      <c r="D77" s="132">
        <v>110.20105889806197</v>
      </c>
      <c r="E77" s="132">
        <v>0.15799434967464082</v>
      </c>
      <c r="F77" s="132">
        <v>11.754779615793277</v>
      </c>
      <c r="G77" s="132">
        <v>6.7463587311071631</v>
      </c>
      <c r="H77" s="132">
        <v>30.129522482954002</v>
      </c>
      <c r="I77" s="132">
        <v>0.41078530915406614</v>
      </c>
      <c r="J77" s="133">
        <v>159.41629882171259</v>
      </c>
      <c r="K77"/>
      <c r="L77"/>
    </row>
    <row r="78" spans="2:12">
      <c r="B78" s="47" t="s">
        <v>163</v>
      </c>
      <c r="C78" s="131">
        <v>0</v>
      </c>
      <c r="D78" s="132">
        <v>0.40084512302883685</v>
      </c>
      <c r="E78" s="132">
        <v>2.6938516332583123E-3</v>
      </c>
      <c r="F78" s="132">
        <v>8.0815548997749363E-3</v>
      </c>
      <c r="G78" s="132">
        <v>1.2930487839639898E-2</v>
      </c>
      <c r="H78" s="132">
        <v>5.5493343645121235E-2</v>
      </c>
      <c r="I78" s="132">
        <v>1.0775406533033249E-3</v>
      </c>
      <c r="J78" s="133">
        <v>0.48112190169993452</v>
      </c>
      <c r="K78"/>
      <c r="L78"/>
    </row>
    <row r="79" spans="2:12">
      <c r="B79" s="47" t="s">
        <v>165</v>
      </c>
      <c r="C79" s="131">
        <v>0</v>
      </c>
      <c r="D79" s="132">
        <v>5.4044844410033821E-2</v>
      </c>
      <c r="E79" s="132">
        <v>3.6320459952979717E-4</v>
      </c>
      <c r="F79" s="132">
        <v>1.0896137985893916E-3</v>
      </c>
      <c r="G79" s="132">
        <v>1.7433820777430263E-3</v>
      </c>
      <c r="H79" s="132">
        <v>7.4820147503138219E-3</v>
      </c>
      <c r="I79" s="132">
        <v>1.4528183981191888E-4</v>
      </c>
      <c r="J79" s="133">
        <v>6.4868341476021787E-2</v>
      </c>
      <c r="K79"/>
      <c r="L79"/>
    </row>
    <row r="80" spans="2:12">
      <c r="B80" s="47" t="s">
        <v>164</v>
      </c>
      <c r="C80" s="131">
        <v>0</v>
      </c>
      <c r="D80" s="132">
        <v>14.383632574307875</v>
      </c>
      <c r="E80" s="132">
        <v>9.666419740798303E-2</v>
      </c>
      <c r="F80" s="132">
        <v>0.28999259222394907</v>
      </c>
      <c r="G80" s="132">
        <v>0.46398814755831852</v>
      </c>
      <c r="H80" s="132">
        <v>1.9912824666044504</v>
      </c>
      <c r="I80" s="132">
        <v>3.8665678963193208E-2</v>
      </c>
      <c r="J80" s="133">
        <v>17.264225657065772</v>
      </c>
      <c r="K80"/>
      <c r="L80"/>
    </row>
    <row r="81" spans="2:12">
      <c r="B81" s="47" t="s">
        <v>161</v>
      </c>
      <c r="C81" s="131">
        <v>0</v>
      </c>
      <c r="D81" s="132">
        <v>19.221168525709555</v>
      </c>
      <c r="E81" s="132">
        <v>0.12917451966202656</v>
      </c>
      <c r="F81" s="132">
        <v>0.38752355898607971</v>
      </c>
      <c r="G81" s="132">
        <v>0.62003769437772749</v>
      </c>
      <c r="H81" s="132">
        <v>2.6609951050377472</v>
      </c>
      <c r="I81" s="132">
        <v>5.1669807864810631E-2</v>
      </c>
      <c r="J81" s="133">
        <v>23.070569211637945</v>
      </c>
      <c r="K81"/>
      <c r="L81"/>
    </row>
    <row r="82" spans="2:12">
      <c r="B82" s="47" t="s">
        <v>162</v>
      </c>
      <c r="C82" s="131">
        <v>4.7736534922075132E-5</v>
      </c>
      <c r="D82" s="132">
        <v>0.33296233108147411</v>
      </c>
      <c r="E82" s="132">
        <v>4.7736534922075138E-4</v>
      </c>
      <c r="F82" s="132">
        <v>3.5515981982023902E-2</v>
      </c>
      <c r="G82" s="132">
        <v>2.0383500411726083E-2</v>
      </c>
      <c r="H82" s="132">
        <v>9.1033572096397286E-2</v>
      </c>
      <c r="I82" s="132">
        <v>1.2411499079739536E-3</v>
      </c>
      <c r="J82" s="133">
        <v>0.48166163736373818</v>
      </c>
      <c r="K82"/>
      <c r="L82"/>
    </row>
    <row r="83" spans="2:12">
      <c r="B83" s="47" t="s">
        <v>166</v>
      </c>
      <c r="C83" s="131">
        <v>8.2558569382674767E-4</v>
      </c>
      <c r="D83" s="132">
        <v>5.7584602144415653</v>
      </c>
      <c r="E83" s="132">
        <v>8.2558569382674765E-3</v>
      </c>
      <c r="F83" s="132">
        <v>0.61423575620710025</v>
      </c>
      <c r="G83" s="132">
        <v>0.35252509126402126</v>
      </c>
      <c r="H83" s="132">
        <v>1.5743919181276078</v>
      </c>
      <c r="I83" s="132">
        <v>2.1465228039495441E-2</v>
      </c>
      <c r="J83" s="133">
        <v>8.3301596507118845</v>
      </c>
      <c r="K83"/>
      <c r="L83"/>
    </row>
    <row r="84" spans="2:12">
      <c r="B84" s="47" t="s">
        <v>167</v>
      </c>
      <c r="C84" s="131">
        <v>2.5053973216853178E-4</v>
      </c>
      <c r="D84" s="132">
        <v>1.7475146318755093</v>
      </c>
      <c r="E84" s="132">
        <v>2.5053973216853181E-3</v>
      </c>
      <c r="F84" s="132">
        <v>0.18640156073338765</v>
      </c>
      <c r="G84" s="132">
        <v>0.10698046563596308</v>
      </c>
      <c r="H84" s="132">
        <v>0.4777792692453901</v>
      </c>
      <c r="I84" s="132">
        <v>6.514033036381827E-3</v>
      </c>
      <c r="J84" s="133">
        <v>2.5279458975804858</v>
      </c>
      <c r="K84"/>
      <c r="L84"/>
    </row>
    <row r="85" spans="2:12">
      <c r="B85" s="47" t="s">
        <v>168</v>
      </c>
      <c r="C85" s="131">
        <v>3.3559936943972314E-3</v>
      </c>
      <c r="D85" s="132">
        <v>23.408056018420687</v>
      </c>
      <c r="E85" s="132">
        <v>3.3559936943972316E-2</v>
      </c>
      <c r="F85" s="132">
        <v>2.49685930863154</v>
      </c>
      <c r="G85" s="132">
        <v>1.4330093075076178</v>
      </c>
      <c r="H85" s="132">
        <v>6.3998799752155202</v>
      </c>
      <c r="I85" s="132">
        <v>8.7255836054328018E-2</v>
      </c>
      <c r="J85" s="133">
        <v>33.861976376468064</v>
      </c>
      <c r="K85"/>
      <c r="L85"/>
    </row>
    <row r="86" spans="2:12">
      <c r="B86" s="47" t="s">
        <v>169</v>
      </c>
      <c r="C86" s="131">
        <v>1.9925793769550279E-5</v>
      </c>
      <c r="D86" s="132">
        <v>0.1389824115426132</v>
      </c>
      <c r="E86" s="132">
        <v>1.9925793769550278E-4</v>
      </c>
      <c r="F86" s="132">
        <v>1.4824790564545408E-2</v>
      </c>
      <c r="G86" s="132">
        <v>8.5083139395979689E-3</v>
      </c>
      <c r="H86" s="132">
        <v>3.7998488718532383E-2</v>
      </c>
      <c r="I86" s="132">
        <v>5.1807063800830735E-4</v>
      </c>
      <c r="J86" s="133">
        <v>0.20105125913476235</v>
      </c>
      <c r="K86"/>
      <c r="L86"/>
    </row>
    <row r="87" spans="2:12">
      <c r="B87" s="55" t="s">
        <v>19</v>
      </c>
      <c r="C87" s="134">
        <v>8.4937541288316584E-2</v>
      </c>
      <c r="D87" s="135">
        <v>757.73008222292958</v>
      </c>
      <c r="E87" s="135">
        <v>1.9602002229431208</v>
      </c>
      <c r="F87" s="135">
        <v>66.526005148687403</v>
      </c>
      <c r="G87" s="135">
        <v>41.600289218398963</v>
      </c>
      <c r="H87" s="135">
        <v>184.85888232405478</v>
      </c>
      <c r="I87" s="135">
        <v>2.6527059975202127</v>
      </c>
      <c r="J87" s="136">
        <v>1055.4131026758223</v>
      </c>
      <c r="K87"/>
      <c r="L87"/>
    </row>
    <row r="88" spans="2:12">
      <c r="B88"/>
      <c r="C88"/>
      <c r="D88"/>
      <c r="E88"/>
      <c r="F88"/>
      <c r="G88"/>
      <c r="H88"/>
      <c r="I88"/>
      <c r="J88"/>
      <c r="K88"/>
      <c r="L88"/>
    </row>
    <row r="89" spans="2:12">
      <c r="B89"/>
      <c r="C89"/>
      <c r="D89"/>
      <c r="E89"/>
      <c r="F89"/>
      <c r="G89"/>
      <c r="H89"/>
      <c r="I89"/>
      <c r="J89"/>
      <c r="K89"/>
      <c r="L89"/>
    </row>
    <row r="90" spans="2:12">
      <c r="B90"/>
      <c r="C90"/>
      <c r="D90"/>
      <c r="E90"/>
      <c r="F90"/>
      <c r="G90"/>
      <c r="H90"/>
      <c r="I90"/>
      <c r="J90"/>
      <c r="K90"/>
      <c r="L90"/>
    </row>
    <row r="91" spans="2:12">
      <c r="B91"/>
      <c r="C91"/>
      <c r="D91"/>
      <c r="E91"/>
      <c r="F91"/>
      <c r="G91"/>
      <c r="H91"/>
      <c r="I91"/>
      <c r="J91"/>
      <c r="K91"/>
      <c r="L91"/>
    </row>
    <row r="92" spans="2:12">
      <c r="B92"/>
      <c r="C92"/>
      <c r="D92"/>
      <c r="E92"/>
      <c r="F92"/>
      <c r="G92"/>
      <c r="H92"/>
      <c r="I92"/>
      <c r="J92"/>
      <c r="K92"/>
      <c r="L92"/>
    </row>
    <row r="93" spans="2:12">
      <c r="B93"/>
      <c r="C93"/>
      <c r="D93"/>
      <c r="E93"/>
      <c r="F93"/>
      <c r="G93"/>
      <c r="H93"/>
      <c r="I93"/>
      <c r="J93"/>
      <c r="K93"/>
      <c r="L93"/>
    </row>
    <row r="94" spans="2:12">
      <c r="B94"/>
      <c r="C94"/>
      <c r="D94"/>
      <c r="E94"/>
      <c r="F94"/>
      <c r="G94"/>
      <c r="H94"/>
      <c r="I94"/>
      <c r="J94"/>
      <c r="K94"/>
      <c r="L94"/>
    </row>
    <row r="95" spans="2:12">
      <c r="B95"/>
      <c r="C95"/>
      <c r="D95"/>
      <c r="E95"/>
      <c r="F95"/>
      <c r="G95"/>
      <c r="H95"/>
      <c r="I95"/>
      <c r="J95"/>
      <c r="K95"/>
      <c r="L95"/>
    </row>
    <row r="96" spans="2:12">
      <c r="B96"/>
      <c r="C96"/>
      <c r="D96"/>
      <c r="E96"/>
      <c r="F96"/>
      <c r="G96"/>
      <c r="H96"/>
      <c r="I96"/>
      <c r="J96"/>
      <c r="K96"/>
      <c r="L96"/>
    </row>
    <row r="97" spans="2:12">
      <c r="B97"/>
      <c r="C97"/>
      <c r="D97"/>
      <c r="E97"/>
      <c r="F97"/>
      <c r="G97"/>
      <c r="H97"/>
      <c r="I97"/>
      <c r="J97"/>
      <c r="K97"/>
      <c r="L97"/>
    </row>
    <row r="98" spans="2:12">
      <c r="B98"/>
      <c r="C98"/>
      <c r="D98"/>
      <c r="E98"/>
      <c r="F98"/>
      <c r="G98"/>
      <c r="H98"/>
      <c r="I98"/>
      <c r="J98"/>
      <c r="K98"/>
      <c r="L98"/>
    </row>
    <row r="99" spans="2:12">
      <c r="B99"/>
      <c r="C99"/>
      <c r="D99"/>
      <c r="E99"/>
      <c r="F99"/>
      <c r="G99"/>
      <c r="H99"/>
      <c r="I99"/>
      <c r="J99"/>
      <c r="K99"/>
      <c r="L99"/>
    </row>
    <row r="100" spans="2:12">
      <c r="B100"/>
      <c r="C100"/>
      <c r="D100"/>
      <c r="E100"/>
      <c r="F100"/>
      <c r="G100"/>
      <c r="H100"/>
      <c r="I100"/>
      <c r="J100"/>
      <c r="K100"/>
      <c r="L100"/>
    </row>
    <row r="101" spans="2:12">
      <c r="B101"/>
      <c r="C101"/>
      <c r="D101"/>
      <c r="E101"/>
      <c r="F101"/>
      <c r="G101"/>
      <c r="H101"/>
      <c r="I101"/>
      <c r="J101"/>
      <c r="K101"/>
      <c r="L101"/>
    </row>
    <row r="102" spans="2:12">
      <c r="B102"/>
      <c r="C102"/>
      <c r="D102"/>
      <c r="E102"/>
      <c r="F102"/>
      <c r="G102"/>
      <c r="H102"/>
      <c r="I102"/>
      <c r="J102"/>
      <c r="K102"/>
      <c r="L102"/>
    </row>
    <row r="103" spans="2:12">
      <c r="B103"/>
      <c r="C103"/>
      <c r="D103"/>
      <c r="E103"/>
      <c r="F103"/>
      <c r="G103"/>
      <c r="H103"/>
      <c r="I103"/>
      <c r="J103"/>
      <c r="K103"/>
      <c r="L103"/>
    </row>
    <row r="104" spans="2:12">
      <c r="B104"/>
      <c r="C104"/>
      <c r="D104"/>
      <c r="E104"/>
      <c r="F104"/>
      <c r="G104"/>
      <c r="H104"/>
      <c r="I104"/>
      <c r="J104"/>
      <c r="K104"/>
      <c r="L104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Charts</vt:lpstr>
      </vt:variant>
      <vt:variant>
        <vt:i4>8</vt:i4>
      </vt:variant>
    </vt:vector>
  </HeadingPairs>
  <TitlesOfParts>
    <vt:vector size="20" baseType="lpstr">
      <vt:lpstr>readme</vt:lpstr>
      <vt:lpstr>Basin_Boundary</vt:lpstr>
      <vt:lpstr>Basin_Activity</vt:lpstr>
      <vt:lpstr>by_cnty_allpol</vt:lpstr>
      <vt:lpstr>by_src_allpol</vt:lpstr>
      <vt:lpstr>PM25_bar_chart_data</vt:lpstr>
      <vt:lpstr>PM10_bar_chart_data</vt:lpstr>
      <vt:lpstr>VOC_bar_chart_data</vt:lpstr>
      <vt:lpstr>NOx_bar_chart_data</vt:lpstr>
      <vt:lpstr>all_src_inventory</vt:lpstr>
      <vt:lpstr>fips_xref</vt:lpstr>
      <vt:lpstr>lookup</vt:lpstr>
      <vt:lpstr>PM2.5-pie</vt:lpstr>
      <vt:lpstr>PM10-pie</vt:lpstr>
      <vt:lpstr>VOC-pie</vt:lpstr>
      <vt:lpstr>NOx-pie</vt:lpstr>
      <vt:lpstr>PM2.5-bar</vt:lpstr>
      <vt:lpstr>PM10-bar</vt:lpstr>
      <vt:lpstr>VOC-bar</vt:lpstr>
      <vt:lpstr>NOx-bar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Santamaria</dc:creator>
  <cp:lastModifiedBy>Lee</cp:lastModifiedBy>
  <cp:lastPrinted>2008-02-06T21:34:51Z</cp:lastPrinted>
  <dcterms:created xsi:type="dcterms:W3CDTF">1996-10-14T23:33:28Z</dcterms:created>
  <dcterms:modified xsi:type="dcterms:W3CDTF">2011-06-13T19:34:59Z</dcterms:modified>
</cp:coreProperties>
</file>